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P\Documents\Paul\Masters\Ranking\2019\October\"/>
    </mc:Choice>
  </mc:AlternateContent>
  <bookViews>
    <workbookView xWindow="0" yWindow="0" windowWidth="20490" windowHeight="7755" firstSheet="2" activeTab="2"/>
  </bookViews>
  <sheets>
    <sheet name="Mens 35s" sheetId="2" r:id="rId1"/>
    <sheet name="Mens 40s" sheetId="3" r:id="rId2"/>
    <sheet name="Ladies 35-40s" sheetId="4" r:id="rId3"/>
    <sheet name="Mens 45s" sheetId="5" r:id="rId4"/>
    <sheet name="Ladies 45s" sheetId="6" r:id="rId5"/>
    <sheet name="Mens 50s" sheetId="7" r:id="rId6"/>
    <sheet name="Ladies 50s" sheetId="8" r:id="rId7"/>
    <sheet name="Mens 55s" sheetId="9" r:id="rId8"/>
    <sheet name="Ladies 55s" sheetId="10" r:id="rId9"/>
    <sheet name="Mens 60s" sheetId="11" r:id="rId10"/>
    <sheet name="Ladies 60s" sheetId="12" r:id="rId11"/>
    <sheet name="Mens 65s" sheetId="13" r:id="rId12"/>
    <sheet name="Mens 70s" sheetId="14" r:id="rId13"/>
    <sheet name="Mens 75" sheetId="15" r:id="rId14"/>
    <sheet name="Sheet15" sheetId="16" r:id="rId15"/>
  </sheets>
  <definedNames>
    <definedName name="_xlnm._FilterDatabase" localSheetId="1" hidden="1">'Mens 40s'!$A$1:$A$19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4" l="1"/>
  <c r="I23" i="4"/>
  <c r="K20" i="5" l="1"/>
  <c r="L20" i="5"/>
  <c r="M20" i="5"/>
  <c r="N20" i="5" s="1"/>
  <c r="M19" i="15"/>
  <c r="L19" i="15"/>
  <c r="N19" i="15" s="1"/>
  <c r="K19" i="15"/>
  <c r="M18" i="15"/>
  <c r="L18" i="15"/>
  <c r="N18" i="15" s="1"/>
  <c r="K18" i="15"/>
  <c r="M17" i="15"/>
  <c r="L17" i="15"/>
  <c r="N17" i="15" s="1"/>
  <c r="K17" i="15"/>
  <c r="M16" i="15"/>
  <c r="L16" i="15"/>
  <c r="N16" i="15" s="1"/>
  <c r="K16" i="15"/>
  <c r="M15" i="15"/>
  <c r="L15" i="15"/>
  <c r="N15" i="15" s="1"/>
  <c r="K15" i="15"/>
  <c r="M14" i="15"/>
  <c r="L14" i="15"/>
  <c r="N14" i="15" s="1"/>
  <c r="K14" i="15"/>
  <c r="M13" i="15"/>
  <c r="L13" i="15"/>
  <c r="N13" i="15" s="1"/>
  <c r="K13" i="15"/>
  <c r="M12" i="15"/>
  <c r="L12" i="15"/>
  <c r="N12" i="15" s="1"/>
  <c r="K12" i="15"/>
  <c r="M11" i="15"/>
  <c r="L11" i="15"/>
  <c r="N11" i="15" s="1"/>
  <c r="K11" i="15"/>
  <c r="M10" i="15"/>
  <c r="L10" i="15"/>
  <c r="N10" i="15" s="1"/>
  <c r="K10" i="15"/>
  <c r="M9" i="15"/>
  <c r="L9" i="15"/>
  <c r="N9" i="15" s="1"/>
  <c r="K9" i="15"/>
  <c r="M8" i="15"/>
  <c r="L8" i="15"/>
  <c r="N8" i="15" s="1"/>
  <c r="K8" i="15"/>
  <c r="M7" i="15"/>
  <c r="L7" i="15"/>
  <c r="N7" i="15" s="1"/>
  <c r="K7" i="15"/>
  <c r="M6" i="15"/>
  <c r="L6" i="15"/>
  <c r="N6" i="15" s="1"/>
  <c r="K6" i="15"/>
  <c r="M5" i="15"/>
  <c r="L5" i="15"/>
  <c r="N5" i="15" s="1"/>
  <c r="K5" i="15"/>
  <c r="M4" i="15"/>
  <c r="L4" i="15"/>
  <c r="N4" i="15" s="1"/>
  <c r="K4" i="15"/>
  <c r="M3" i="15"/>
  <c r="L3" i="15"/>
  <c r="N3" i="15" s="1"/>
  <c r="K3" i="15"/>
  <c r="M2" i="15"/>
  <c r="L2" i="15"/>
  <c r="N2" i="15" s="1"/>
  <c r="K2" i="15"/>
  <c r="M19" i="14"/>
  <c r="L19" i="14"/>
  <c r="N19" i="14" s="1"/>
  <c r="K19" i="14"/>
  <c r="M18" i="14"/>
  <c r="L18" i="14"/>
  <c r="N18" i="14" s="1"/>
  <c r="K18" i="14"/>
  <c r="M17" i="14"/>
  <c r="L17" i="14"/>
  <c r="N17" i="14" s="1"/>
  <c r="K17" i="14"/>
  <c r="M16" i="14"/>
  <c r="L16" i="14"/>
  <c r="N16" i="14" s="1"/>
  <c r="K16" i="14"/>
  <c r="M15" i="14"/>
  <c r="L15" i="14"/>
  <c r="N15" i="14" s="1"/>
  <c r="K15" i="14"/>
  <c r="M14" i="14"/>
  <c r="L14" i="14"/>
  <c r="N14" i="14" s="1"/>
  <c r="K14" i="14"/>
  <c r="M13" i="14"/>
  <c r="L13" i="14"/>
  <c r="N13" i="14" s="1"/>
  <c r="K13" i="14"/>
  <c r="M12" i="14"/>
  <c r="L12" i="14"/>
  <c r="N12" i="14" s="1"/>
  <c r="K12" i="14"/>
  <c r="M11" i="14"/>
  <c r="L11" i="14"/>
  <c r="N11" i="14" s="1"/>
  <c r="K11" i="14"/>
  <c r="M10" i="14"/>
  <c r="L10" i="14"/>
  <c r="N10" i="14" s="1"/>
  <c r="K10" i="14"/>
  <c r="M9" i="14"/>
  <c r="L9" i="14"/>
  <c r="N9" i="14" s="1"/>
  <c r="K9" i="14"/>
  <c r="M8" i="14"/>
  <c r="L8" i="14"/>
  <c r="N8" i="14" s="1"/>
  <c r="K8" i="14"/>
  <c r="M7" i="14"/>
  <c r="L7" i="14"/>
  <c r="N7" i="14" s="1"/>
  <c r="K7" i="14"/>
  <c r="M5" i="14"/>
  <c r="L5" i="14"/>
  <c r="N5" i="14" s="1"/>
  <c r="K5" i="14"/>
  <c r="M6" i="14"/>
  <c r="L6" i="14"/>
  <c r="N6" i="14" s="1"/>
  <c r="K6" i="14"/>
  <c r="M3" i="14"/>
  <c r="L3" i="14"/>
  <c r="N3" i="14" s="1"/>
  <c r="K3" i="14"/>
  <c r="M4" i="14"/>
  <c r="L4" i="14"/>
  <c r="N4" i="14" s="1"/>
  <c r="K4" i="14"/>
  <c r="M2" i="14"/>
  <c r="L2" i="14"/>
  <c r="N2" i="14" s="1"/>
  <c r="K2" i="14"/>
  <c r="M19" i="13"/>
  <c r="L19" i="13"/>
  <c r="N19" i="13" s="1"/>
  <c r="K19" i="13"/>
  <c r="M18" i="13"/>
  <c r="L18" i="13"/>
  <c r="N18" i="13" s="1"/>
  <c r="K18" i="13"/>
  <c r="M17" i="13"/>
  <c r="L17" i="13"/>
  <c r="N17" i="13" s="1"/>
  <c r="K17" i="13"/>
  <c r="M16" i="13"/>
  <c r="L16" i="13"/>
  <c r="N16" i="13" s="1"/>
  <c r="K16" i="13"/>
  <c r="M15" i="13"/>
  <c r="L15" i="13"/>
  <c r="N15" i="13" s="1"/>
  <c r="K15" i="13"/>
  <c r="M14" i="13"/>
  <c r="L14" i="13"/>
  <c r="N14" i="13" s="1"/>
  <c r="K14" i="13"/>
  <c r="M13" i="13"/>
  <c r="L13" i="13"/>
  <c r="N13" i="13" s="1"/>
  <c r="K13" i="13"/>
  <c r="M10" i="13"/>
  <c r="L10" i="13"/>
  <c r="N10" i="13" s="1"/>
  <c r="K10" i="13"/>
  <c r="M12" i="13"/>
  <c r="L12" i="13"/>
  <c r="N12" i="13" s="1"/>
  <c r="K12" i="13"/>
  <c r="M11" i="13"/>
  <c r="L11" i="13"/>
  <c r="N11" i="13" s="1"/>
  <c r="K11" i="13"/>
  <c r="M4" i="13"/>
  <c r="L4" i="13"/>
  <c r="N4" i="13" s="1"/>
  <c r="K4" i="13"/>
  <c r="M3" i="13"/>
  <c r="L3" i="13"/>
  <c r="N3" i="13" s="1"/>
  <c r="K3" i="13"/>
  <c r="M6" i="13"/>
  <c r="L6" i="13"/>
  <c r="N6" i="13" s="1"/>
  <c r="K6" i="13"/>
  <c r="M9" i="13"/>
  <c r="L9" i="13"/>
  <c r="N9" i="13" s="1"/>
  <c r="K9" i="13"/>
  <c r="M7" i="13"/>
  <c r="L7" i="13"/>
  <c r="N7" i="13" s="1"/>
  <c r="K7" i="13"/>
  <c r="M8" i="13"/>
  <c r="L8" i="13"/>
  <c r="N8" i="13" s="1"/>
  <c r="K8" i="13"/>
  <c r="M5" i="13"/>
  <c r="L5" i="13"/>
  <c r="N5" i="13" s="1"/>
  <c r="K5" i="13"/>
  <c r="M2" i="13"/>
  <c r="L2" i="13"/>
  <c r="N2" i="13" s="1"/>
  <c r="K2" i="13"/>
  <c r="M19" i="12"/>
  <c r="L19" i="12"/>
  <c r="N19" i="12" s="1"/>
  <c r="K19" i="12"/>
  <c r="M18" i="12"/>
  <c r="L18" i="12"/>
  <c r="N18" i="12" s="1"/>
  <c r="K18" i="12"/>
  <c r="M17" i="12"/>
  <c r="L17" i="12"/>
  <c r="N17" i="12" s="1"/>
  <c r="K17" i="12"/>
  <c r="M16" i="12"/>
  <c r="L16" i="12"/>
  <c r="N16" i="12" s="1"/>
  <c r="K16" i="12"/>
  <c r="M15" i="12"/>
  <c r="L15" i="12"/>
  <c r="N15" i="12" s="1"/>
  <c r="K15" i="12"/>
  <c r="M14" i="12"/>
  <c r="L14" i="12"/>
  <c r="N14" i="12" s="1"/>
  <c r="K14" i="12"/>
  <c r="M13" i="12"/>
  <c r="L13" i="12"/>
  <c r="N13" i="12" s="1"/>
  <c r="K13" i="12"/>
  <c r="M12" i="12"/>
  <c r="L12" i="12"/>
  <c r="N12" i="12" s="1"/>
  <c r="K12" i="12"/>
  <c r="M11" i="12"/>
  <c r="L11" i="12"/>
  <c r="N11" i="12" s="1"/>
  <c r="K11" i="12"/>
  <c r="M10" i="12"/>
  <c r="L10" i="12"/>
  <c r="N10" i="12" s="1"/>
  <c r="K10" i="12"/>
  <c r="M9" i="12"/>
  <c r="L9" i="12"/>
  <c r="N9" i="12" s="1"/>
  <c r="K9" i="12"/>
  <c r="M8" i="12"/>
  <c r="L8" i="12"/>
  <c r="N8" i="12" s="1"/>
  <c r="K8" i="12"/>
  <c r="M7" i="12"/>
  <c r="L7" i="12"/>
  <c r="N7" i="12" s="1"/>
  <c r="K7" i="12"/>
  <c r="M6" i="12"/>
  <c r="L6" i="12"/>
  <c r="N6" i="12" s="1"/>
  <c r="K6" i="12"/>
  <c r="M5" i="12"/>
  <c r="L5" i="12"/>
  <c r="N5" i="12" s="1"/>
  <c r="K5" i="12"/>
  <c r="M4" i="12"/>
  <c r="L4" i="12"/>
  <c r="N4" i="12" s="1"/>
  <c r="K4" i="12"/>
  <c r="M3" i="12"/>
  <c r="L3" i="12"/>
  <c r="N3" i="12" s="1"/>
  <c r="K3" i="12"/>
  <c r="M2" i="12"/>
  <c r="L2" i="12"/>
  <c r="N2" i="12" s="1"/>
  <c r="K2" i="12"/>
  <c r="M19" i="11"/>
  <c r="L19" i="11"/>
  <c r="N19" i="11" s="1"/>
  <c r="K19" i="11"/>
  <c r="M18" i="11"/>
  <c r="L18" i="11"/>
  <c r="N18" i="11" s="1"/>
  <c r="K18" i="11"/>
  <c r="M17" i="11"/>
  <c r="L17" i="11"/>
  <c r="N17" i="11" s="1"/>
  <c r="K17" i="11"/>
  <c r="M16" i="11"/>
  <c r="L16" i="11"/>
  <c r="N16" i="11" s="1"/>
  <c r="K16" i="11"/>
  <c r="M15" i="11"/>
  <c r="L15" i="11"/>
  <c r="N15" i="11" s="1"/>
  <c r="K15" i="11"/>
  <c r="M14" i="11"/>
  <c r="L14" i="11"/>
  <c r="N14" i="11" s="1"/>
  <c r="K14" i="11"/>
  <c r="M9" i="11"/>
  <c r="L9" i="11"/>
  <c r="N9" i="11" s="1"/>
  <c r="K9" i="11"/>
  <c r="M4" i="11"/>
  <c r="L4" i="11"/>
  <c r="N4" i="11" s="1"/>
  <c r="K4" i="11"/>
  <c r="M13" i="11"/>
  <c r="L13" i="11"/>
  <c r="N13" i="11" s="1"/>
  <c r="K13" i="11"/>
  <c r="M8" i="11"/>
  <c r="L8" i="11"/>
  <c r="N8" i="11" s="1"/>
  <c r="K8" i="11"/>
  <c r="M12" i="11"/>
  <c r="L12" i="11"/>
  <c r="N12" i="11" s="1"/>
  <c r="K12" i="11"/>
  <c r="M11" i="11"/>
  <c r="L11" i="11"/>
  <c r="N11" i="11" s="1"/>
  <c r="K11" i="11"/>
  <c r="M10" i="11"/>
  <c r="L10" i="11"/>
  <c r="N10" i="11" s="1"/>
  <c r="K10" i="11"/>
  <c r="M6" i="11"/>
  <c r="L6" i="11"/>
  <c r="N6" i="11" s="1"/>
  <c r="K6" i="11"/>
  <c r="M3" i="11"/>
  <c r="L3" i="11"/>
  <c r="N3" i="11" s="1"/>
  <c r="K3" i="11"/>
  <c r="M5" i="11"/>
  <c r="L5" i="11"/>
  <c r="N5" i="11" s="1"/>
  <c r="K5" i="11"/>
  <c r="M7" i="11"/>
  <c r="L7" i="11"/>
  <c r="N7" i="11" s="1"/>
  <c r="K7" i="11"/>
  <c r="M2" i="11"/>
  <c r="L2" i="11"/>
  <c r="N2" i="11" s="1"/>
  <c r="K2" i="11"/>
  <c r="M19" i="10"/>
  <c r="L19" i="10"/>
  <c r="N19" i="10" s="1"/>
  <c r="K19" i="10"/>
  <c r="M18" i="10"/>
  <c r="L18" i="10"/>
  <c r="N18" i="10" s="1"/>
  <c r="K18" i="10"/>
  <c r="M17" i="10"/>
  <c r="L17" i="10"/>
  <c r="N17" i="10" s="1"/>
  <c r="K17" i="10"/>
  <c r="M16" i="10"/>
  <c r="L16" i="10"/>
  <c r="N16" i="10" s="1"/>
  <c r="K16" i="10"/>
  <c r="M15" i="10"/>
  <c r="L15" i="10"/>
  <c r="N15" i="10" s="1"/>
  <c r="K15" i="10"/>
  <c r="M14" i="10"/>
  <c r="L14" i="10"/>
  <c r="N14" i="10" s="1"/>
  <c r="K14" i="10"/>
  <c r="M13" i="10"/>
  <c r="L13" i="10"/>
  <c r="N13" i="10" s="1"/>
  <c r="K13" i="10"/>
  <c r="M12" i="10"/>
  <c r="L12" i="10"/>
  <c r="N12" i="10" s="1"/>
  <c r="K12" i="10"/>
  <c r="M11" i="10"/>
  <c r="L11" i="10"/>
  <c r="N11" i="10" s="1"/>
  <c r="K11" i="10"/>
  <c r="M10" i="10"/>
  <c r="L10" i="10"/>
  <c r="N10" i="10" s="1"/>
  <c r="K10" i="10"/>
  <c r="M9" i="10"/>
  <c r="L9" i="10"/>
  <c r="N9" i="10" s="1"/>
  <c r="K9" i="10"/>
  <c r="M8" i="10"/>
  <c r="L8" i="10"/>
  <c r="N8" i="10" s="1"/>
  <c r="K8" i="10"/>
  <c r="M7" i="10"/>
  <c r="L7" i="10"/>
  <c r="N7" i="10" s="1"/>
  <c r="K7" i="10"/>
  <c r="M6" i="10"/>
  <c r="L6" i="10"/>
  <c r="N6" i="10" s="1"/>
  <c r="K6" i="10"/>
  <c r="M5" i="10"/>
  <c r="L5" i="10"/>
  <c r="N5" i="10" s="1"/>
  <c r="K5" i="10"/>
  <c r="M4" i="10"/>
  <c r="L4" i="10"/>
  <c r="N4" i="10" s="1"/>
  <c r="K4" i="10"/>
  <c r="M3" i="10"/>
  <c r="L3" i="10"/>
  <c r="N3" i="10" s="1"/>
  <c r="K3" i="10"/>
  <c r="M2" i="10"/>
  <c r="L2" i="10"/>
  <c r="N2" i="10" s="1"/>
  <c r="K2" i="10"/>
  <c r="M17" i="9"/>
  <c r="L17" i="9"/>
  <c r="N17" i="9" s="1"/>
  <c r="K17" i="9"/>
  <c r="M19" i="9"/>
  <c r="L19" i="9"/>
  <c r="N19" i="9" s="1"/>
  <c r="K19" i="9"/>
  <c r="M15" i="9"/>
  <c r="L15" i="9"/>
  <c r="N15" i="9" s="1"/>
  <c r="K15" i="9"/>
  <c r="M16" i="9"/>
  <c r="L16" i="9"/>
  <c r="N16" i="9" s="1"/>
  <c r="K16" i="9"/>
  <c r="M14" i="9"/>
  <c r="L14" i="9"/>
  <c r="N14" i="9" s="1"/>
  <c r="K14" i="9"/>
  <c r="M12" i="9"/>
  <c r="L12" i="9"/>
  <c r="N12" i="9" s="1"/>
  <c r="K12" i="9"/>
  <c r="M11" i="9"/>
  <c r="L11" i="9"/>
  <c r="N11" i="9" s="1"/>
  <c r="K11" i="9"/>
  <c r="M8" i="9"/>
  <c r="L8" i="9"/>
  <c r="N8" i="9" s="1"/>
  <c r="K8" i="9"/>
  <c r="M13" i="9"/>
  <c r="L13" i="9"/>
  <c r="N13" i="9" s="1"/>
  <c r="K13" i="9"/>
  <c r="M10" i="9"/>
  <c r="L10" i="9"/>
  <c r="N10" i="9" s="1"/>
  <c r="K10" i="9"/>
  <c r="M7" i="9"/>
  <c r="L7" i="9"/>
  <c r="N7" i="9" s="1"/>
  <c r="K7" i="9"/>
  <c r="M18" i="9"/>
  <c r="L18" i="9"/>
  <c r="N18" i="9" s="1"/>
  <c r="K18" i="9"/>
  <c r="M6" i="9"/>
  <c r="L6" i="9"/>
  <c r="N6" i="9" s="1"/>
  <c r="K6" i="9"/>
  <c r="M9" i="9"/>
  <c r="L9" i="9"/>
  <c r="N9" i="9" s="1"/>
  <c r="K9" i="9"/>
  <c r="M5" i="9"/>
  <c r="L5" i="9"/>
  <c r="N5" i="9" s="1"/>
  <c r="K5" i="9"/>
  <c r="M2" i="9"/>
  <c r="L2" i="9"/>
  <c r="N2" i="9" s="1"/>
  <c r="K2" i="9"/>
  <c r="M4" i="9"/>
  <c r="L4" i="9"/>
  <c r="N4" i="9" s="1"/>
  <c r="K4" i="9"/>
  <c r="M3" i="9"/>
  <c r="L3" i="9"/>
  <c r="N3" i="9" s="1"/>
  <c r="K3" i="9"/>
  <c r="M19" i="8"/>
  <c r="L19" i="8"/>
  <c r="N19" i="8" s="1"/>
  <c r="K19" i="8"/>
  <c r="M18" i="8"/>
  <c r="L18" i="8"/>
  <c r="N18" i="8" s="1"/>
  <c r="K18" i="8"/>
  <c r="M17" i="8"/>
  <c r="L17" i="8"/>
  <c r="N17" i="8" s="1"/>
  <c r="K17" i="8"/>
  <c r="M16" i="8"/>
  <c r="L16" i="8"/>
  <c r="N16" i="8" s="1"/>
  <c r="K16" i="8"/>
  <c r="M15" i="8"/>
  <c r="L15" i="8"/>
  <c r="N15" i="8" s="1"/>
  <c r="K15" i="8"/>
  <c r="M14" i="8"/>
  <c r="L14" i="8"/>
  <c r="N14" i="8" s="1"/>
  <c r="K14" i="8"/>
  <c r="M13" i="8"/>
  <c r="L13" i="8"/>
  <c r="N13" i="8" s="1"/>
  <c r="K13" i="8"/>
  <c r="M12" i="8"/>
  <c r="L12" i="8"/>
  <c r="N12" i="8" s="1"/>
  <c r="K12" i="8"/>
  <c r="M11" i="8"/>
  <c r="L11" i="8"/>
  <c r="N11" i="8" s="1"/>
  <c r="K11" i="8"/>
  <c r="M10" i="8"/>
  <c r="L10" i="8"/>
  <c r="N10" i="8" s="1"/>
  <c r="K10" i="8"/>
  <c r="M5" i="8"/>
  <c r="L5" i="8"/>
  <c r="N5" i="8" s="1"/>
  <c r="K5" i="8"/>
  <c r="M9" i="8"/>
  <c r="L9" i="8"/>
  <c r="N9" i="8" s="1"/>
  <c r="K9" i="8"/>
  <c r="M8" i="8"/>
  <c r="L8" i="8"/>
  <c r="N8" i="8" s="1"/>
  <c r="K8" i="8"/>
  <c r="M7" i="8"/>
  <c r="L7" i="8"/>
  <c r="N7" i="8" s="1"/>
  <c r="K7" i="8"/>
  <c r="M4" i="8"/>
  <c r="L4" i="8"/>
  <c r="N4" i="8" s="1"/>
  <c r="K4" i="8"/>
  <c r="M6" i="8"/>
  <c r="L6" i="8"/>
  <c r="N6" i="8" s="1"/>
  <c r="K6" i="8"/>
  <c r="M2" i="8"/>
  <c r="L2" i="8"/>
  <c r="N2" i="8" s="1"/>
  <c r="K2" i="8"/>
  <c r="M3" i="8"/>
  <c r="L3" i="8"/>
  <c r="N3" i="8" s="1"/>
  <c r="K3" i="8"/>
  <c r="M11" i="7"/>
  <c r="L11" i="7"/>
  <c r="K11" i="7"/>
  <c r="M8" i="7"/>
  <c r="L8" i="7"/>
  <c r="K8" i="7"/>
  <c r="M19" i="7"/>
  <c r="L19" i="7"/>
  <c r="N19" i="7" s="1"/>
  <c r="K19" i="7"/>
  <c r="M18" i="7"/>
  <c r="L18" i="7"/>
  <c r="N18" i="7" s="1"/>
  <c r="K18" i="7"/>
  <c r="M16" i="7"/>
  <c r="L16" i="7"/>
  <c r="N16" i="7" s="1"/>
  <c r="K16" i="7"/>
  <c r="M7" i="7"/>
  <c r="L7" i="7"/>
  <c r="N7" i="7" s="1"/>
  <c r="K7" i="7"/>
  <c r="M13" i="7"/>
  <c r="L13" i="7"/>
  <c r="N13" i="7" s="1"/>
  <c r="K13" i="7"/>
  <c r="M14" i="7"/>
  <c r="L14" i="7"/>
  <c r="N14" i="7" s="1"/>
  <c r="K14" i="7"/>
  <c r="M6" i="7"/>
  <c r="L6" i="7"/>
  <c r="N6" i="7" s="1"/>
  <c r="K6" i="7"/>
  <c r="M10" i="7"/>
  <c r="L10" i="7"/>
  <c r="N10" i="7" s="1"/>
  <c r="K10" i="7"/>
  <c r="M3" i="7"/>
  <c r="L3" i="7"/>
  <c r="N3" i="7" s="1"/>
  <c r="K3" i="7"/>
  <c r="M12" i="7"/>
  <c r="L12" i="7"/>
  <c r="N12" i="7" s="1"/>
  <c r="K12" i="7"/>
  <c r="M17" i="7"/>
  <c r="L17" i="7"/>
  <c r="N17" i="7" s="1"/>
  <c r="K17" i="7"/>
  <c r="M15" i="7"/>
  <c r="L15" i="7"/>
  <c r="N15" i="7" s="1"/>
  <c r="K15" i="7"/>
  <c r="M9" i="7"/>
  <c r="L9" i="7"/>
  <c r="N9" i="7" s="1"/>
  <c r="K9" i="7"/>
  <c r="M5" i="7"/>
  <c r="L5" i="7"/>
  <c r="N5" i="7" s="1"/>
  <c r="K5" i="7"/>
  <c r="M4" i="7"/>
  <c r="L4" i="7"/>
  <c r="N4" i="7" s="1"/>
  <c r="K4" i="7"/>
  <c r="M2" i="7"/>
  <c r="L2" i="7"/>
  <c r="N2" i="7" s="1"/>
  <c r="K2" i="7"/>
  <c r="M19" i="6"/>
  <c r="L19" i="6"/>
  <c r="N19" i="6" s="1"/>
  <c r="K19" i="6"/>
  <c r="M18" i="6"/>
  <c r="L18" i="6"/>
  <c r="N18" i="6" s="1"/>
  <c r="K18" i="6"/>
  <c r="M17" i="6"/>
  <c r="L17" i="6"/>
  <c r="N17" i="6" s="1"/>
  <c r="K17" i="6"/>
  <c r="M16" i="6"/>
  <c r="L16" i="6"/>
  <c r="N16" i="6" s="1"/>
  <c r="K16" i="6"/>
  <c r="M15" i="6"/>
  <c r="L15" i="6"/>
  <c r="N15" i="6" s="1"/>
  <c r="K15" i="6"/>
  <c r="M14" i="6"/>
  <c r="L14" i="6"/>
  <c r="N14" i="6" s="1"/>
  <c r="K14" i="6"/>
  <c r="M13" i="6"/>
  <c r="L13" i="6"/>
  <c r="N13" i="6" s="1"/>
  <c r="K13" i="6"/>
  <c r="M12" i="6"/>
  <c r="L12" i="6"/>
  <c r="N12" i="6" s="1"/>
  <c r="K12" i="6"/>
  <c r="M11" i="6"/>
  <c r="L11" i="6"/>
  <c r="N11" i="6" s="1"/>
  <c r="K11" i="6"/>
  <c r="M10" i="6"/>
  <c r="L10" i="6"/>
  <c r="N10" i="6" s="1"/>
  <c r="K10" i="6"/>
  <c r="M9" i="6"/>
  <c r="L9" i="6"/>
  <c r="N9" i="6" s="1"/>
  <c r="K9" i="6"/>
  <c r="M8" i="6"/>
  <c r="L8" i="6"/>
  <c r="N8" i="6" s="1"/>
  <c r="K8" i="6"/>
  <c r="M7" i="6"/>
  <c r="L7" i="6"/>
  <c r="N7" i="6" s="1"/>
  <c r="K7" i="6"/>
  <c r="M6" i="6"/>
  <c r="L6" i="6"/>
  <c r="N6" i="6" s="1"/>
  <c r="K6" i="6"/>
  <c r="M5" i="6"/>
  <c r="L5" i="6"/>
  <c r="N5" i="6" s="1"/>
  <c r="K5" i="6"/>
  <c r="M4" i="6"/>
  <c r="L4" i="6"/>
  <c r="N4" i="6" s="1"/>
  <c r="K4" i="6"/>
  <c r="M3" i="6"/>
  <c r="L3" i="6"/>
  <c r="N3" i="6" s="1"/>
  <c r="K3" i="6"/>
  <c r="M2" i="6"/>
  <c r="L2" i="6"/>
  <c r="N2" i="6" s="1"/>
  <c r="K2" i="6"/>
  <c r="M17" i="5"/>
  <c r="L17" i="5"/>
  <c r="N17" i="5" s="1"/>
  <c r="K17" i="5"/>
  <c r="M11" i="5"/>
  <c r="L11" i="5"/>
  <c r="N11" i="5" s="1"/>
  <c r="K11" i="5"/>
  <c r="M3" i="5"/>
  <c r="L3" i="5"/>
  <c r="N3" i="5" s="1"/>
  <c r="K3" i="5"/>
  <c r="M19" i="5"/>
  <c r="L19" i="5"/>
  <c r="N19" i="5" s="1"/>
  <c r="K19" i="5"/>
  <c r="M18" i="5"/>
  <c r="L18" i="5"/>
  <c r="N18" i="5" s="1"/>
  <c r="K18" i="5"/>
  <c r="M5" i="5"/>
  <c r="L5" i="5"/>
  <c r="N5" i="5" s="1"/>
  <c r="K5" i="5"/>
  <c r="M8" i="5"/>
  <c r="L8" i="5"/>
  <c r="N8" i="5" s="1"/>
  <c r="K8" i="5"/>
  <c r="M7" i="5"/>
  <c r="L7" i="5"/>
  <c r="N7" i="5" s="1"/>
  <c r="K7" i="5"/>
  <c r="M15" i="5"/>
  <c r="L15" i="5"/>
  <c r="N15" i="5" s="1"/>
  <c r="K15" i="5"/>
  <c r="M6" i="5"/>
  <c r="L6" i="5"/>
  <c r="N6" i="5" s="1"/>
  <c r="K6" i="5"/>
  <c r="M16" i="5"/>
  <c r="L16" i="5"/>
  <c r="N16" i="5" s="1"/>
  <c r="K16" i="5"/>
  <c r="M9" i="5"/>
  <c r="L9" i="5"/>
  <c r="N9" i="5" s="1"/>
  <c r="K9" i="5"/>
  <c r="M12" i="5"/>
  <c r="L12" i="5"/>
  <c r="N12" i="5" s="1"/>
  <c r="K12" i="5"/>
  <c r="M14" i="5"/>
  <c r="L14" i="5"/>
  <c r="N14" i="5" s="1"/>
  <c r="K14" i="5"/>
  <c r="M13" i="5"/>
  <c r="L13" i="5"/>
  <c r="N13" i="5" s="1"/>
  <c r="K13" i="5"/>
  <c r="M4" i="5"/>
  <c r="L4" i="5"/>
  <c r="N4" i="5" s="1"/>
  <c r="K4" i="5"/>
  <c r="M10" i="5"/>
  <c r="L10" i="5"/>
  <c r="N10" i="5" s="1"/>
  <c r="K10" i="5"/>
  <c r="M2" i="5"/>
  <c r="L2" i="5"/>
  <c r="N2" i="5" s="1"/>
  <c r="K2" i="5"/>
  <c r="M19" i="4"/>
  <c r="L19" i="4"/>
  <c r="N19" i="4" s="1"/>
  <c r="K19" i="4"/>
  <c r="M18" i="4"/>
  <c r="L18" i="4"/>
  <c r="N18" i="4" s="1"/>
  <c r="K18" i="4"/>
  <c r="M11" i="4"/>
  <c r="L11" i="4"/>
  <c r="N11" i="4" s="1"/>
  <c r="K11" i="4"/>
  <c r="M8" i="4"/>
  <c r="L8" i="4"/>
  <c r="N8" i="4" s="1"/>
  <c r="K8" i="4"/>
  <c r="M4" i="4"/>
  <c r="L4" i="4"/>
  <c r="N4" i="4" s="1"/>
  <c r="K4" i="4"/>
  <c r="M17" i="4"/>
  <c r="L17" i="4"/>
  <c r="N17" i="4" s="1"/>
  <c r="K17" i="4"/>
  <c r="M16" i="4"/>
  <c r="L16" i="4"/>
  <c r="N16" i="4" s="1"/>
  <c r="K16" i="4"/>
  <c r="M15" i="4"/>
  <c r="L15" i="4"/>
  <c r="N15" i="4" s="1"/>
  <c r="K15" i="4"/>
  <c r="M5" i="4"/>
  <c r="L5" i="4"/>
  <c r="N5" i="4" s="1"/>
  <c r="K5" i="4"/>
  <c r="M14" i="4"/>
  <c r="L14" i="4"/>
  <c r="N14" i="4" s="1"/>
  <c r="K14" i="4"/>
  <c r="M13" i="4"/>
  <c r="L13" i="4"/>
  <c r="N13" i="4" s="1"/>
  <c r="K13" i="4"/>
  <c r="M12" i="4"/>
  <c r="L12" i="4"/>
  <c r="N12" i="4" s="1"/>
  <c r="K12" i="4"/>
  <c r="M10" i="4"/>
  <c r="L10" i="4"/>
  <c r="N10" i="4" s="1"/>
  <c r="K10" i="4"/>
  <c r="M7" i="4"/>
  <c r="L7" i="4"/>
  <c r="N7" i="4" s="1"/>
  <c r="K7" i="4"/>
  <c r="M9" i="4"/>
  <c r="L9" i="4"/>
  <c r="N9" i="4" s="1"/>
  <c r="K9" i="4"/>
  <c r="M6" i="4"/>
  <c r="L6" i="4"/>
  <c r="N6" i="4" s="1"/>
  <c r="K6" i="4"/>
  <c r="M3" i="4"/>
  <c r="L3" i="4"/>
  <c r="N3" i="4" s="1"/>
  <c r="K3" i="4"/>
  <c r="M2" i="4"/>
  <c r="L2" i="4"/>
  <c r="N2" i="4" s="1"/>
  <c r="K2" i="4"/>
  <c r="M19" i="3"/>
  <c r="L19" i="3"/>
  <c r="N19" i="3" s="1"/>
  <c r="K19" i="3"/>
  <c r="M13" i="3"/>
  <c r="L13" i="3"/>
  <c r="N13" i="3" s="1"/>
  <c r="K13" i="3"/>
  <c r="M11" i="3"/>
  <c r="L11" i="3"/>
  <c r="N11" i="3" s="1"/>
  <c r="K11" i="3"/>
  <c r="M17" i="3"/>
  <c r="L17" i="3"/>
  <c r="N17" i="3" s="1"/>
  <c r="K17" i="3"/>
  <c r="M18" i="3"/>
  <c r="L18" i="3"/>
  <c r="N18" i="3" s="1"/>
  <c r="K18" i="3"/>
  <c r="M16" i="3"/>
  <c r="L16" i="3"/>
  <c r="N16" i="3" s="1"/>
  <c r="K16" i="3"/>
  <c r="M7" i="3"/>
  <c r="L7" i="3"/>
  <c r="N7" i="3" s="1"/>
  <c r="K7" i="3"/>
  <c r="M5" i="3"/>
  <c r="L5" i="3"/>
  <c r="N5" i="3" s="1"/>
  <c r="K5" i="3"/>
  <c r="M15" i="3"/>
  <c r="L15" i="3"/>
  <c r="N15" i="3" s="1"/>
  <c r="K15" i="3"/>
  <c r="M12" i="3"/>
  <c r="L12" i="3"/>
  <c r="N12" i="3" s="1"/>
  <c r="K12" i="3"/>
  <c r="M9" i="3"/>
  <c r="L9" i="3"/>
  <c r="N9" i="3" s="1"/>
  <c r="K9" i="3"/>
  <c r="M4" i="3"/>
  <c r="L4" i="3"/>
  <c r="N4" i="3" s="1"/>
  <c r="K4" i="3"/>
  <c r="M14" i="3"/>
  <c r="L14" i="3"/>
  <c r="N14" i="3" s="1"/>
  <c r="K14" i="3"/>
  <c r="M8" i="3"/>
  <c r="L8" i="3"/>
  <c r="N8" i="3" s="1"/>
  <c r="K8" i="3"/>
  <c r="M10" i="3"/>
  <c r="L10" i="3"/>
  <c r="N10" i="3" s="1"/>
  <c r="K10" i="3"/>
  <c r="M6" i="3"/>
  <c r="L6" i="3"/>
  <c r="N6" i="3" s="1"/>
  <c r="K6" i="3"/>
  <c r="M3" i="3"/>
  <c r="L3" i="3"/>
  <c r="N3" i="3" s="1"/>
  <c r="K3" i="3"/>
  <c r="M2" i="3"/>
  <c r="L2" i="3"/>
  <c r="N2" i="3" s="1"/>
  <c r="K2" i="3"/>
  <c r="M19" i="2"/>
  <c r="L19" i="2"/>
  <c r="N19" i="2" s="1"/>
  <c r="K19" i="2"/>
  <c r="M18" i="2"/>
  <c r="L18" i="2"/>
  <c r="N18" i="2" s="1"/>
  <c r="K18" i="2"/>
  <c r="M15" i="2"/>
  <c r="L15" i="2"/>
  <c r="N15" i="2" s="1"/>
  <c r="K15" i="2"/>
  <c r="M13" i="2"/>
  <c r="L13" i="2"/>
  <c r="N13" i="2" s="1"/>
  <c r="K13" i="2"/>
  <c r="M17" i="2"/>
  <c r="L17" i="2"/>
  <c r="N17" i="2" s="1"/>
  <c r="K17" i="2"/>
  <c r="M12" i="2"/>
  <c r="L12" i="2"/>
  <c r="N12" i="2" s="1"/>
  <c r="K12" i="2"/>
  <c r="M2" i="2"/>
  <c r="L2" i="2"/>
  <c r="N2" i="2" s="1"/>
  <c r="K2" i="2"/>
  <c r="M16" i="2"/>
  <c r="L16" i="2"/>
  <c r="N16" i="2" s="1"/>
  <c r="K16" i="2"/>
  <c r="M14" i="2"/>
  <c r="L14" i="2"/>
  <c r="K14" i="2"/>
  <c r="M7" i="2"/>
  <c r="L7" i="2"/>
  <c r="N7" i="2" s="1"/>
  <c r="K7" i="2"/>
  <c r="M11" i="2"/>
  <c r="L11" i="2"/>
  <c r="N11" i="2" s="1"/>
  <c r="K11" i="2"/>
  <c r="M9" i="2"/>
  <c r="L9" i="2"/>
  <c r="K9" i="2"/>
  <c r="M10" i="2"/>
  <c r="L10" i="2"/>
  <c r="N10" i="2" s="1"/>
  <c r="K10" i="2"/>
  <c r="M8" i="2"/>
  <c r="L8" i="2"/>
  <c r="N8" i="2" s="1"/>
  <c r="K8" i="2"/>
  <c r="M4" i="2"/>
  <c r="L4" i="2"/>
  <c r="N4" i="2" s="1"/>
  <c r="K4" i="2"/>
  <c r="M3" i="2"/>
  <c r="L3" i="2"/>
  <c r="N3" i="2" s="1"/>
  <c r="K3" i="2"/>
  <c r="M6" i="2"/>
  <c r="L6" i="2"/>
  <c r="K6" i="2"/>
  <c r="M5" i="2"/>
  <c r="L5" i="2"/>
  <c r="N5" i="2" s="1"/>
  <c r="K5" i="2"/>
  <c r="N11" i="7" l="1"/>
  <c r="N8" i="7"/>
  <c r="N14" i="2"/>
  <c r="N9" i="2"/>
  <c r="N6" i="2"/>
</calcChain>
</file>

<file path=xl/sharedStrings.xml><?xml version="1.0" encoding="utf-8"?>
<sst xmlns="http://schemas.openxmlformats.org/spreadsheetml/2006/main" count="599" uniqueCount="146">
  <si>
    <t>Player</t>
  </si>
  <si>
    <t>Events</t>
  </si>
  <si>
    <t>Player Type</t>
  </si>
  <si>
    <t>Leinster Open</t>
  </si>
  <si>
    <t>Connacht Open</t>
  </si>
  <si>
    <t>Munster open</t>
  </si>
  <si>
    <t>Ulster Open</t>
  </si>
  <si>
    <t>Irish Nationals</t>
  </si>
  <si>
    <t>Irish Close</t>
  </si>
  <si>
    <t>Gerry Callanan</t>
  </si>
  <si>
    <t>Home</t>
  </si>
  <si>
    <t>Total Top 3</t>
  </si>
  <si>
    <t>Total Top2/2*3</t>
  </si>
  <si>
    <t>Total Points</t>
  </si>
  <si>
    <t>Total Base on Events</t>
  </si>
  <si>
    <t>Brian Lalor</t>
  </si>
  <si>
    <t>-</t>
  </si>
  <si>
    <t>Michael Mc Kee</t>
  </si>
  <si>
    <t>International</t>
  </si>
  <si>
    <t>Adrian Leeson</t>
  </si>
  <si>
    <t>Tom Crowe</t>
  </si>
  <si>
    <t>Jonathon Simpson</t>
  </si>
  <si>
    <t>Teddy Reineke</t>
  </si>
  <si>
    <t>David Hazzard</t>
  </si>
  <si>
    <t>Andre Maur</t>
  </si>
  <si>
    <t>Aidan Murphy</t>
  </si>
  <si>
    <t>Tommy Horgan</t>
  </si>
  <si>
    <t>Michael Cowhie</t>
  </si>
  <si>
    <t>Fergal Redmond</t>
  </si>
  <si>
    <t>Steve Collins</t>
  </si>
  <si>
    <t>James Dunne</t>
  </si>
  <si>
    <t>Gordon Revill</t>
  </si>
  <si>
    <t>David Flynn</t>
  </si>
  <si>
    <t>Phil Mc Grath</t>
  </si>
  <si>
    <t>Rank</t>
  </si>
  <si>
    <t>John Rooney</t>
  </si>
  <si>
    <t>Nigel Peyton</t>
  </si>
  <si>
    <t>Pat Morrisey</t>
  </si>
  <si>
    <t>Rory Gilligan</t>
  </si>
  <si>
    <t>Mark Furlong</t>
  </si>
  <si>
    <t>Gary Robinson</t>
  </si>
  <si>
    <t>Joe Lacey</t>
  </si>
  <si>
    <t>Ronan Peyton</t>
  </si>
  <si>
    <t>Keith Moran</t>
  </si>
  <si>
    <t>John Doyle</t>
  </si>
  <si>
    <t>Niall Rooney</t>
  </si>
  <si>
    <t>Shane Hickey</t>
  </si>
  <si>
    <t>Karl Gillis</t>
  </si>
  <si>
    <t>Mike Howard</t>
  </si>
  <si>
    <t>Michael McElroy</t>
  </si>
  <si>
    <t>Kevin Knox</t>
  </si>
  <si>
    <t>Neal Murphy</t>
  </si>
  <si>
    <t>David Ayerst</t>
  </si>
  <si>
    <t>Nick Staunton</t>
  </si>
  <si>
    <t>Neil Pollock</t>
  </si>
  <si>
    <t>Shane Shevlin</t>
  </si>
  <si>
    <t>John Hurley</t>
  </si>
  <si>
    <t xml:space="preserve">   Alan Magaw</t>
  </si>
  <si>
    <t>Adrian leeson</t>
  </si>
  <si>
    <t>Dave Riordan</t>
  </si>
  <si>
    <t>Dara O’Flynn</t>
  </si>
  <si>
    <t>Clive Morgan</t>
  </si>
  <si>
    <t>David Knox</t>
  </si>
  <si>
    <t>Aidan McDonnell</t>
  </si>
  <si>
    <t>Glen Hackett</t>
  </si>
  <si>
    <t>John Dullaghan</t>
  </si>
  <si>
    <t>Philip Coleman</t>
  </si>
  <si>
    <t>Peter Birch</t>
  </si>
  <si>
    <t>Andre Davis</t>
  </si>
  <si>
    <t>S. Fasenfeld</t>
  </si>
  <si>
    <t>Cuan Mac Aogáin</t>
  </si>
  <si>
    <t>David Cassidy</t>
  </si>
  <si>
    <t>James Barrett</t>
  </si>
  <si>
    <t>Aidan Mc Donnell</t>
  </si>
  <si>
    <t>C. Jones</t>
  </si>
  <si>
    <t>Orla O'Doherty</t>
  </si>
  <si>
    <t>Ali Magee</t>
  </si>
  <si>
    <t>Patricia Ryan</t>
  </si>
  <si>
    <t>Michelle Heraughty</t>
  </si>
  <si>
    <t>Maureen Duke</t>
  </si>
  <si>
    <t>Lynda Dunlop</t>
  </si>
  <si>
    <t>Joan Gorham</t>
  </si>
  <si>
    <t>Anne Costello</t>
  </si>
  <si>
    <t>Mary O'Duffy</t>
  </si>
  <si>
    <t>Dympna Reardon</t>
  </si>
  <si>
    <t>Sylvia Doyle</t>
  </si>
  <si>
    <t>Beverley Scott</t>
  </si>
  <si>
    <t>Sandra Walsh</t>
  </si>
  <si>
    <t>Sarah Berkeley</t>
  </si>
  <si>
    <t>Yvonne Lawlor</t>
  </si>
  <si>
    <t>Kinny Bolton</t>
  </si>
  <si>
    <t>Jo Hussey</t>
  </si>
  <si>
    <t>Seán Mc Kee</t>
  </si>
  <si>
    <t>Karam Singh</t>
  </si>
  <si>
    <t>John Dineen</t>
  </si>
  <si>
    <t>David Borton</t>
  </si>
  <si>
    <t>Pat Mc Crisken</t>
  </si>
  <si>
    <t>Timmy Mc Carthy</t>
  </si>
  <si>
    <t>Dave Lalor</t>
  </si>
  <si>
    <t>Aidan Power</t>
  </si>
  <si>
    <t>Richard Gallagher</t>
  </si>
  <si>
    <t>Kevin O’Rourke</t>
  </si>
  <si>
    <t>Brendan Murphy</t>
  </si>
  <si>
    <t>N. Rush</t>
  </si>
  <si>
    <t>D.Larmour</t>
  </si>
  <si>
    <t>J. Nolan</t>
  </si>
  <si>
    <t>Damien O'Reilly</t>
  </si>
  <si>
    <t>Ger Cassidy</t>
  </si>
  <si>
    <t>James Lalor</t>
  </si>
  <si>
    <t>Herbert Cotter</t>
  </si>
  <si>
    <t>Frank Donnelly</t>
  </si>
  <si>
    <t>Martin Mc Donnell</t>
  </si>
  <si>
    <t>Michael Conlon</t>
  </si>
  <si>
    <t>Donal Coughlan</t>
  </si>
  <si>
    <t>Gerry Delaney</t>
  </si>
  <si>
    <t>Dave Ferguson</t>
  </si>
  <si>
    <t>Michael Roden</t>
  </si>
  <si>
    <t>Shay Hickey</t>
  </si>
  <si>
    <t>Maurice Furgrove</t>
  </si>
  <si>
    <t>James Mc Sweeney</t>
  </si>
  <si>
    <t>Anita Mylotte</t>
  </si>
  <si>
    <t>Evelyn Hanrahan</t>
  </si>
  <si>
    <t>Gay Grant</t>
  </si>
  <si>
    <t>Barbara Sanderson</t>
  </si>
  <si>
    <t>Kyran Hurley</t>
  </si>
  <si>
    <t>Martin Maher</t>
  </si>
  <si>
    <t>Jim O’Callaghan</t>
  </si>
  <si>
    <t>John Kielty</t>
  </si>
  <si>
    <t>J. O Shaughnessy</t>
  </si>
  <si>
    <t>Seamus Daly</t>
  </si>
  <si>
    <t>Pat Hanley</t>
  </si>
  <si>
    <t>Robert Peel</t>
  </si>
  <si>
    <t>Johnny Donovan</t>
  </si>
  <si>
    <t>Brian Burke</t>
  </si>
  <si>
    <t>Daniel Mc Keever</t>
  </si>
  <si>
    <t>Toddy Kealy</t>
  </si>
  <si>
    <t>Frank Fahy</t>
  </si>
  <si>
    <t>Joe Whelan</t>
  </si>
  <si>
    <t>Ciaran Roche</t>
  </si>
  <si>
    <t>Tom Cantwell</t>
  </si>
  <si>
    <t>Eamon O’Keeffe</t>
  </si>
  <si>
    <t>Ken O’Keeffe</t>
  </si>
  <si>
    <t>Peter Stephens</t>
  </si>
  <si>
    <t>Siobhan Parker</t>
  </si>
  <si>
    <t>Paula Connell</t>
  </si>
  <si>
    <t>Lisa Murray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</si>
</sst>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0" fillId="0" borderId="2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3"/>
    </xf>
    <xf numFmtId="0" fontId="0" fillId="0" borderId="0" xfId="0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2" fillId="0" borderId="1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0" fillId="0" borderId="2" xfId="0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1"/>
    </xf>
    <xf numFmtId="0" fontId="0" fillId="0" borderId="1" xfId="0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29"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general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3" name="Table14" displayName="Table14" ref="B1:N19" headerRowDxfId="28">
  <autoFilter ref="B1:N19"/>
  <sortState ref="B2:N19">
    <sortCondition descending="1" ref="N1:N19"/>
  </sortState>
  <tableColumns count="13">
    <tableColumn id="1" name="Player" totalsRowLabel="Total"/>
    <tableColumn id="2" name="Player Type"/>
    <tableColumn id="3" name="Events" dataDxfId="27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SUM(Table14[[#This Row],[Leinster Open]:[Irish Close]])</calculatedColumnFormula>
    </tableColumn>
    <tableColumn id="11" name="Total Top 3">
      <calculatedColumnFormula>IFERROR(SUM(LARGE(Table14[[#This Row],[Leinster Open]:[Irish Close]],{1,2,3})),0)</calculatedColumnFormula>
    </tableColumn>
    <tableColumn id="12" name="Total Top2/2*3">
      <calculatedColumnFormula>IFERROR(SUM(LARGE(Table14[[#This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" name="Table148111728" displayName="Table148111728" ref="B1:N19" headerRowDxfId="9">
  <autoFilter ref="B1:N19"/>
  <sortState ref="B2:N19">
    <sortCondition descending="1" ref="N1:N19"/>
  </sortState>
  <tableColumns count="13">
    <tableColumn id="1" name="Player" totalsRowLabel="Total"/>
    <tableColumn id="2" name="Player Type"/>
    <tableColumn id="3" name="Events" dataDxfId="8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SUM(Table148111728[[#This Row],[Leinster Open]:[Irish Close]])</calculatedColumnFormula>
    </tableColumn>
    <tableColumn id="11" name="Total Top 3">
      <calculatedColumnFormula>IFERROR(SUM(LARGE(Table148111728[[#This Row],[Leinster Open]:[Irish Close]],{1,2,3})),0)</calculatedColumnFormula>
    </tableColumn>
    <tableColumn id="12" name="Total Top2/2*3">
      <calculatedColumnFormula>IFERROR(SUM(LARGE(Table148111728[[#This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9" name="Table148111730" displayName="Table148111730" ref="B1:N19" headerRowDxfId="7">
  <sortState ref="B2:N19">
    <sortCondition descending="1" ref="N1:N19"/>
  </sortState>
  <tableColumns count="13">
    <tableColumn id="1" name="Player" totalsRowLabel="Total"/>
    <tableColumn id="2" name="Player Type"/>
    <tableColumn id="3" name="Events" dataDxfId="6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SUM(Table148111730[[#This Row],[Leinster Open]:[Irish Close]])</calculatedColumnFormula>
    </tableColumn>
    <tableColumn id="11" name="Total Top 3">
      <calculatedColumnFormula>IFERROR(SUM(LARGE(Table148111730[[#This Row],[Leinster Open]:[Irish Close]],{1,2,3})),0)</calculatedColumnFormula>
    </tableColumn>
    <tableColumn id="12" name="Total Top2/2*3">
      <calculatedColumnFormula>IFERROR(SUM(LARGE(Table148111730[[#This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1" name="Table148111732" displayName="Table148111732" ref="B1:N19" headerRowDxfId="5">
  <autoFilter ref="B1:N19"/>
  <sortState ref="B2:N19">
    <sortCondition descending="1" ref="N1:N19"/>
  </sortState>
  <tableColumns count="13">
    <tableColumn id="1" name="Player" totalsRowLabel="Total"/>
    <tableColumn id="2" name="Player Type"/>
    <tableColumn id="3" name="Events" dataDxfId="4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SUM(Table148111732[[#This Row],[Leinster Open]:[Irish Close]])</calculatedColumnFormula>
    </tableColumn>
    <tableColumn id="11" name="Total Top 3">
      <calculatedColumnFormula>IFERROR(SUM(LARGE(Table148111732[[#This Row],[Leinster Open]:[Irish Close]],{1,2,3})),0)</calculatedColumnFormula>
    </tableColumn>
    <tableColumn id="12" name="Total Top2/2*3">
      <calculatedColumnFormula>IFERROR(SUM(LARGE(Table148111732[[#This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3" name="Table148111734" displayName="Table148111734" ref="B1:N19" headerRowDxfId="3">
  <autoFilter ref="B1:N19"/>
  <sortState ref="B2:N19">
    <sortCondition descending="1" ref="N1:N19"/>
  </sortState>
  <tableColumns count="13">
    <tableColumn id="1" name="Player" totalsRowLabel="Total"/>
    <tableColumn id="2" name="Player Type"/>
    <tableColumn id="3" name="Events" dataDxfId="2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SUM(Table148111734[[#This Row],[Leinster Open]:[Irish Close]])</calculatedColumnFormula>
    </tableColumn>
    <tableColumn id="11" name="Total Top 3">
      <calculatedColumnFormula>IFERROR(SUM(LARGE(Table148111734[[#This Row],[Leinster Open]:[Irish Close]],{1,2,3})),0)</calculatedColumnFormula>
    </tableColumn>
    <tableColumn id="12" name="Total Top2/2*3">
      <calculatedColumnFormula>IFERROR(SUM(LARGE(Table148111734[[#This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5" name="Table148111736" displayName="Table148111736" ref="B1:N19" headerRowDxfId="1">
  <sortState ref="B2:N19">
    <sortCondition descending="1" ref="N1:N19"/>
  </sortState>
  <tableColumns count="13">
    <tableColumn id="1" name="Player" totalsRowLabel="Total"/>
    <tableColumn id="2" name="Player Type"/>
    <tableColumn id="3" name="Events" dataDxfId="0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SUM(Table148111736[[#This Row],[Leinster Open]:[Irish Close]])</calculatedColumnFormula>
    </tableColumn>
    <tableColumn id="11" name="Total Top 3">
      <calculatedColumnFormula>IFERROR(SUM(LARGE(Table148111736[[#This Row],[Leinster Open]:[Irish Close]],{1,2,3})),0)</calculatedColumnFormula>
    </tableColumn>
    <tableColumn id="12" name="Total Top2/2*3">
      <calculatedColumnFormula>IFERROR(SUM(LARGE(Table148111736[[#This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148" displayName="Table148" ref="B1:N19" headerRowDxfId="26">
  <autoFilter ref="B1:N19"/>
  <sortState ref="B2:N19">
    <sortCondition descending="1" ref="N1:N19"/>
  </sortState>
  <tableColumns count="13">
    <tableColumn id="1" name="Player" totalsRowLabel="Total"/>
    <tableColumn id="2" name="Player Type"/>
    <tableColumn id="3" name="Events" dataDxfId="25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SUM(Table148[[#This Row],[Leinster Open]:[Irish Close]])</calculatedColumnFormula>
    </tableColumn>
    <tableColumn id="11" name="Total Top 3">
      <calculatedColumnFormula>IFERROR(SUM(LARGE(Table148[[#This Row],[Leinster Open]:[Irish Close]],{1,2,3})),0)</calculatedColumnFormula>
    </tableColumn>
    <tableColumn id="12" name="Total Top2/2*3">
      <calculatedColumnFormula>IFERROR(SUM(LARGE(Table148[[#This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14811" displayName="Table14811" ref="B1:N19" headerRowDxfId="24">
  <autoFilter ref="B1:N19"/>
  <sortState ref="B2:N19">
    <sortCondition descending="1" ref="N1:N19"/>
  </sortState>
  <tableColumns count="13">
    <tableColumn id="1" name="Player" totalsRowLabel="Total"/>
    <tableColumn id="2" name="Player Type"/>
    <tableColumn id="3" name="Events" dataDxfId="23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SUM(Table14811[[#This Row],[Leinster Open]:[Irish Close]])</calculatedColumnFormula>
    </tableColumn>
    <tableColumn id="11" name="Total Top 3">
      <calculatedColumnFormula>IFERROR(SUM(LARGE(Table14811[[#This Row],[Leinster Open]:[Irish Close]],{1,2,3})),0)</calculatedColumnFormula>
    </tableColumn>
    <tableColumn id="12" name="Total Top2/2*3">
      <calculatedColumnFormula>IFERROR(SUM(LARGE(Table14811[[#This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1481114" displayName="Table1481114" ref="B1:N20" headerRowDxfId="22">
  <autoFilter ref="B1:N20"/>
  <sortState ref="B2:N20">
    <sortCondition descending="1" ref="N1:N20"/>
  </sortState>
  <tableColumns count="13">
    <tableColumn id="1" name="Player" totalsRowLabel="Total"/>
    <tableColumn id="2" name="Player Type"/>
    <tableColumn id="3" name="Events" dataDxfId="21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SUM(Table1481114[[#This Row],[Leinster Open]:[Irish Close]])</calculatedColumnFormula>
    </tableColumn>
    <tableColumn id="11" name="Total Top 3">
      <calculatedColumnFormula>IFERROR(SUM(LARGE(Table1481114[[#This Row],[Leinster Open]:[Irish Close]],{1,2,3})),0)</calculatedColumnFormula>
    </tableColumn>
    <tableColumn id="12" name="Total Top2/2*3">
      <calculatedColumnFormula>IFERROR(SUM(LARGE(Table1481114[[#This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6" name="Table1481117" displayName="Table1481117" ref="B1:N19" headerRowDxfId="20">
  <sortState ref="B2:N19">
    <sortCondition descending="1" ref="N1:N19"/>
  </sortState>
  <tableColumns count="13">
    <tableColumn id="1" name="Player" totalsRowLabel="Total"/>
    <tableColumn id="2" name="Player Type"/>
    <tableColumn id="3" name="Events" dataDxfId="19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SUM(Table1481117[[#This Row],[Leinster Open]:[Irish Close]])</calculatedColumnFormula>
    </tableColumn>
    <tableColumn id="11" name="Total Top 3">
      <calculatedColumnFormula>IFERROR(SUM(LARGE(Table1481117[[#This Row],[Leinster Open]:[Irish Close]],{1,2,3})),0)</calculatedColumnFormula>
    </tableColumn>
    <tableColumn id="12" name="Total Top2/2*3">
      <calculatedColumnFormula>IFERROR(SUM(LARGE(Table1481117[[#This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9" name="Table148111720" displayName="Table148111720" ref="B1:N19" headerRowDxfId="18">
  <autoFilter ref="B1:N19"/>
  <sortState ref="B2:N19">
    <sortCondition descending="1" ref="N1:N19"/>
  </sortState>
  <tableColumns count="13">
    <tableColumn id="1" name="Player" totalsRowLabel="Total" dataDxfId="17"/>
    <tableColumn id="2" name="Player Type"/>
    <tableColumn id="3" name="Events" dataDxfId="16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SUM(Table148111720[[#This Row],[Leinster Open]:[Irish Close]])</calculatedColumnFormula>
    </tableColumn>
    <tableColumn id="11" name="Total Top 3">
      <calculatedColumnFormula>IFERROR(SUM(LARGE(Table148111720[[#This Row],[Leinster Open]:[Irish Close]],{1,2,3})),0)</calculatedColumnFormula>
    </tableColumn>
    <tableColumn id="12" name="Total Top2/2*3">
      <calculatedColumnFormula>IFERROR(SUM(LARGE(Table148111720[[#This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1" name="Table148111722" displayName="Table148111722" ref="B1:N19" headerRowDxfId="15">
  <autoFilter ref="B1:N19"/>
  <sortState ref="B2:N19">
    <sortCondition descending="1" ref="N1:N19"/>
  </sortState>
  <tableColumns count="13">
    <tableColumn id="1" name="Player" totalsRowLabel="Total"/>
    <tableColumn id="2" name="Player Type"/>
    <tableColumn id="3" name="Events" dataDxfId="14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SUM(Table148111722[[#This Row],[Leinster Open]:[Irish Close]])</calculatedColumnFormula>
    </tableColumn>
    <tableColumn id="11" name="Total Top 3">
      <calculatedColumnFormula>IFERROR(SUM(LARGE(Table148111722[[#This Row],[Leinster Open]:[Irish Close]],{1,2,3})),0)</calculatedColumnFormula>
    </tableColumn>
    <tableColumn id="12" name="Total Top2/2*3">
      <calculatedColumnFormula>IFERROR(SUM(LARGE(Table148111722[[#This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3" name="Table148111724" displayName="Table148111724" ref="B1:N19" headerRowDxfId="13">
  <autoFilter ref="B1:N19"/>
  <sortState ref="B2:N19">
    <sortCondition descending="1" ref="N1:N19"/>
  </sortState>
  <tableColumns count="13">
    <tableColumn id="1" name="Player" totalsRowLabel="Total"/>
    <tableColumn id="2" name="Player Type"/>
    <tableColumn id="3" name="Events" dataDxfId="12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SUM(Table148111724[[#This Row],[Leinster Open]:[Irish Close]])</calculatedColumnFormula>
    </tableColumn>
    <tableColumn id="11" name="Total Top 3">
      <calculatedColumnFormula>IFERROR(SUM(LARGE(Table148111724[[#This Row],[Leinster Open]:[Irish Close]],{1,2,3})),0)</calculatedColumnFormula>
    </tableColumn>
    <tableColumn id="12" name="Total Top2/2*3">
      <calculatedColumnFormula>IFERROR(SUM(LARGE(Table148111724[[#This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5" name="Table148111726" displayName="Table148111726" ref="B1:N19" headerRowDxfId="11">
  <sortState ref="B2:N19">
    <sortCondition descending="1" ref="N1:N19"/>
  </sortState>
  <tableColumns count="13">
    <tableColumn id="1" name="Player" totalsRowLabel="Total"/>
    <tableColumn id="2" name="Player Type"/>
    <tableColumn id="3" name="Events" dataDxfId="10"/>
    <tableColumn id="4" name="Leinster Open"/>
    <tableColumn id="5" name="Connacht Open"/>
    <tableColumn id="6" name="Munster open"/>
    <tableColumn id="7" name="Ulster Open"/>
    <tableColumn id="8" name="Irish Nationals"/>
    <tableColumn id="9" name="Irish Close"/>
    <tableColumn id="10" name="Total Points">
      <calculatedColumnFormula>SUM(Table148111726[[#This Row],[Leinster Open]:[Irish Close]])</calculatedColumnFormula>
    </tableColumn>
    <tableColumn id="11" name="Total Top 3">
      <calculatedColumnFormula>IFERROR(SUM(LARGE(Table148111726[[#This Row],[Leinster Open]:[Irish Close]],{1,2,3})),0)</calculatedColumnFormula>
    </tableColumn>
    <tableColumn id="12" name="Total Top2/2*3">
      <calculatedColumnFormula>IFERROR(SUM(LARGE(Table148111726[[#This Row],[Leinster Open]:[Irish Close]],{1,2})/2*3),0)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B9" sqref="B9"/>
    </sheetView>
  </sheetViews>
  <sheetFormatPr defaultRowHeight="15" x14ac:dyDescent="0.25"/>
  <cols>
    <col min="2" max="2" width="15.7109375" bestFit="1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21.75" customHeight="1" thickBot="1" x14ac:dyDescent="0.3">
      <c r="A1" s="3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9" t="s">
        <v>45</v>
      </c>
      <c r="C2" t="s">
        <v>10</v>
      </c>
      <c r="D2" s="2">
        <v>3</v>
      </c>
      <c r="E2" s="9">
        <v>0</v>
      </c>
      <c r="F2" s="10">
        <v>40</v>
      </c>
      <c r="G2" s="10">
        <v>140</v>
      </c>
      <c r="H2" s="10">
        <v>0</v>
      </c>
      <c r="I2" s="9">
        <v>140</v>
      </c>
      <c r="J2">
        <v>0</v>
      </c>
      <c r="K2">
        <f>SUM(Table14[[#This Row],[Leinster Open]:[Irish Close]])</f>
        <v>320</v>
      </c>
      <c r="L2">
        <f>IFERROR(SUM(LARGE(Table14[[#This Row],[Leinster Open]:[Irish Close]],{1,2,3})),0)</f>
        <v>320</v>
      </c>
      <c r="M2">
        <f>IFERROR(SUM(LARGE(Table14[[#This Row],[Leinster Open]:[Irish Close]],{1,2})/2*3),0)</f>
        <v>420</v>
      </c>
      <c r="N2">
        <f t="shared" ref="N2:N19" si="0">IF(D2=3,L2,M2)</f>
        <v>320</v>
      </c>
    </row>
    <row r="3" spans="1:14" ht="16.5" thickBot="1" x14ac:dyDescent="0.3">
      <c r="A3" s="4">
        <v>2</v>
      </c>
      <c r="B3" s="7" t="s">
        <v>37</v>
      </c>
      <c r="C3" t="s">
        <v>10</v>
      </c>
      <c r="D3" s="2">
        <v>3</v>
      </c>
      <c r="E3" s="7">
        <v>70</v>
      </c>
      <c r="F3" s="12">
        <v>30</v>
      </c>
      <c r="G3" s="12">
        <v>50</v>
      </c>
      <c r="H3" s="12">
        <v>100</v>
      </c>
      <c r="I3" s="7">
        <v>40</v>
      </c>
      <c r="J3">
        <v>140</v>
      </c>
      <c r="K3">
        <f>SUM(Table14[[#This Row],[Leinster Open]:[Irish Close]])</f>
        <v>430</v>
      </c>
      <c r="L3">
        <f>IFERROR(SUM(LARGE(Table14[[#This Row],[Leinster Open]:[Irish Close]],{1,2,3})),0)</f>
        <v>310</v>
      </c>
      <c r="M3">
        <f>IFERROR(SUM(LARGE(Table14[[#This Row],[Leinster Open]:[Irish Close]],{1,2})/2*3),0)</f>
        <v>360</v>
      </c>
      <c r="N3">
        <f t="shared" si="0"/>
        <v>310</v>
      </c>
    </row>
    <row r="4" spans="1:14" ht="16.5" thickBot="1" x14ac:dyDescent="0.3">
      <c r="A4" s="4">
        <v>3</v>
      </c>
      <c r="B4" s="7" t="s">
        <v>38</v>
      </c>
      <c r="C4" t="s">
        <v>10</v>
      </c>
      <c r="D4" s="2">
        <v>3</v>
      </c>
      <c r="E4" s="7">
        <v>50</v>
      </c>
      <c r="F4" s="12">
        <v>50</v>
      </c>
      <c r="G4" s="12">
        <v>70</v>
      </c>
      <c r="H4" s="12">
        <v>140</v>
      </c>
      <c r="I4" s="7">
        <v>100</v>
      </c>
      <c r="J4">
        <v>0</v>
      </c>
      <c r="K4">
        <f>SUM(Table14[[#This Row],[Leinster Open]:[Irish Close]])</f>
        <v>410</v>
      </c>
      <c r="L4">
        <f>IFERROR(SUM(LARGE(Table14[[#This Row],[Leinster Open]:[Irish Close]],{1,2,3})),0)</f>
        <v>310</v>
      </c>
      <c r="M4">
        <f>IFERROR(SUM(LARGE(Table14[[#This Row],[Leinster Open]:[Irish Close]],{1,2})/2*3),0)</f>
        <v>360</v>
      </c>
      <c r="N4">
        <f t="shared" si="0"/>
        <v>310</v>
      </c>
    </row>
    <row r="5" spans="1:14" ht="16.5" thickBot="1" x14ac:dyDescent="0.3">
      <c r="A5" s="4">
        <v>4</v>
      </c>
      <c r="B5" s="6" t="s">
        <v>35</v>
      </c>
      <c r="C5" t="s">
        <v>10</v>
      </c>
      <c r="D5" s="2">
        <v>3</v>
      </c>
      <c r="E5" s="7">
        <v>140</v>
      </c>
      <c r="F5" s="12">
        <v>140</v>
      </c>
      <c r="G5" s="12">
        <v>0</v>
      </c>
      <c r="H5" s="12">
        <v>0</v>
      </c>
      <c r="I5" s="7">
        <v>0</v>
      </c>
      <c r="K5">
        <f>SUM(Table14[[#This Row],[Leinster Open]:[Irish Close]])</f>
        <v>280</v>
      </c>
      <c r="L5">
        <f>IFERROR(SUM(LARGE(Table14[[#This Row],[Leinster Open]:[Irish Close]],{1,2,3})),0)</f>
        <v>280</v>
      </c>
      <c r="M5">
        <f>IFERROR(SUM(LARGE(Table14[[#This Row],[Leinster Open]:[Irish Close]],{1,2})/2*3),0)</f>
        <v>420</v>
      </c>
      <c r="N5">
        <f t="shared" si="0"/>
        <v>280</v>
      </c>
    </row>
    <row r="6" spans="1:14" ht="16.5" thickBot="1" x14ac:dyDescent="0.3">
      <c r="A6" s="4">
        <v>5</v>
      </c>
      <c r="B6" s="7" t="s">
        <v>36</v>
      </c>
      <c r="C6" t="s">
        <v>10</v>
      </c>
      <c r="D6" s="2">
        <v>3</v>
      </c>
      <c r="E6" s="7">
        <v>100</v>
      </c>
      <c r="F6" s="12">
        <v>100</v>
      </c>
      <c r="G6" s="12">
        <v>0</v>
      </c>
      <c r="H6" s="12">
        <v>0</v>
      </c>
      <c r="I6" s="7">
        <v>70</v>
      </c>
      <c r="J6">
        <v>0</v>
      </c>
      <c r="K6">
        <f>SUM(Table14[[#This Row],[Leinster Open]:[Irish Close]])</f>
        <v>270</v>
      </c>
      <c r="L6">
        <f>IFERROR(SUM(LARGE(Table14[[#This Row],[Leinster Open]:[Irish Close]],{1,2,3})),0)</f>
        <v>270</v>
      </c>
      <c r="M6">
        <f>IFERROR(SUM(LARGE(Table14[[#This Row],[Leinster Open]:[Irish Close]],{1,2})/2*3),0)</f>
        <v>300</v>
      </c>
      <c r="N6">
        <f t="shared" si="0"/>
        <v>270</v>
      </c>
    </row>
    <row r="7" spans="1:14" ht="16.5" thickBot="1" x14ac:dyDescent="0.3">
      <c r="A7" s="4">
        <v>6</v>
      </c>
      <c r="B7" s="7" t="s">
        <v>42</v>
      </c>
      <c r="C7" t="s">
        <v>10</v>
      </c>
      <c r="D7" s="2">
        <v>3</v>
      </c>
      <c r="E7" s="7">
        <v>0</v>
      </c>
      <c r="F7" s="12">
        <v>70</v>
      </c>
      <c r="G7" s="12">
        <v>100</v>
      </c>
      <c r="H7" s="12">
        <v>70</v>
      </c>
      <c r="I7" s="7">
        <v>0</v>
      </c>
      <c r="J7">
        <v>0</v>
      </c>
      <c r="K7">
        <f>SUM(Table14[[#This Row],[Leinster Open]:[Irish Close]])</f>
        <v>240</v>
      </c>
      <c r="L7">
        <f>IFERROR(SUM(LARGE(Table14[[#This Row],[Leinster Open]:[Irish Close]],{1,2,3})),0)</f>
        <v>240</v>
      </c>
      <c r="M7">
        <f>IFERROR(SUM(LARGE(Table14[[#This Row],[Leinster Open]:[Irish Close]],{1,2})/2*3),0)</f>
        <v>255</v>
      </c>
      <c r="N7">
        <f t="shared" si="0"/>
        <v>240</v>
      </c>
    </row>
    <row r="8" spans="1:14" ht="16.5" thickBot="1" x14ac:dyDescent="0.3">
      <c r="A8" s="4">
        <v>7</v>
      </c>
      <c r="B8" s="7" t="s">
        <v>141</v>
      </c>
      <c r="C8" t="s">
        <v>10</v>
      </c>
      <c r="D8" s="2">
        <v>3</v>
      </c>
      <c r="E8" s="7">
        <v>40</v>
      </c>
      <c r="F8" s="12">
        <v>35</v>
      </c>
      <c r="G8" s="12">
        <v>30</v>
      </c>
      <c r="H8" s="12">
        <v>0</v>
      </c>
      <c r="I8" s="7">
        <v>35</v>
      </c>
      <c r="J8">
        <v>100</v>
      </c>
      <c r="K8">
        <f>SUM(Table14[[#This Row],[Leinster Open]:[Irish Close]])</f>
        <v>240</v>
      </c>
      <c r="L8">
        <f>IFERROR(SUM(LARGE(Table14[[#This Row],[Leinster Open]:[Irish Close]],{1,2,3})),0)</f>
        <v>175</v>
      </c>
      <c r="M8">
        <f>IFERROR(SUM(LARGE(Table14[[#This Row],[Leinster Open]:[Irish Close]],{1,2})/2*3),0)</f>
        <v>210</v>
      </c>
      <c r="N8">
        <f t="shared" si="0"/>
        <v>175</v>
      </c>
    </row>
    <row r="9" spans="1:14" ht="16.5" thickBot="1" x14ac:dyDescent="0.3">
      <c r="A9" s="4">
        <v>8</v>
      </c>
      <c r="B9" s="7" t="s">
        <v>40</v>
      </c>
      <c r="C9" t="s">
        <v>10</v>
      </c>
      <c r="D9" s="2">
        <v>3</v>
      </c>
      <c r="E9" s="7">
        <v>30</v>
      </c>
      <c r="F9" s="12">
        <v>0</v>
      </c>
      <c r="G9" s="12">
        <v>35</v>
      </c>
      <c r="H9" s="12">
        <v>0</v>
      </c>
      <c r="I9" s="7">
        <v>30</v>
      </c>
      <c r="J9">
        <v>0</v>
      </c>
      <c r="K9">
        <f>SUM(Table14[[#This Row],[Leinster Open]:[Irish Close]])</f>
        <v>95</v>
      </c>
      <c r="L9">
        <f>IFERROR(SUM(LARGE(Table14[[#This Row],[Leinster Open]:[Irish Close]],{1,2,3})),0)</f>
        <v>95</v>
      </c>
      <c r="M9">
        <f>IFERROR(SUM(LARGE(Table14[[#This Row],[Leinster Open]:[Irish Close]],{1,2})/2*3),0)</f>
        <v>97.5</v>
      </c>
      <c r="N9">
        <f t="shared" si="0"/>
        <v>95</v>
      </c>
    </row>
    <row r="10" spans="1:14" ht="16.5" thickBot="1" x14ac:dyDescent="0.3">
      <c r="A10" s="4">
        <v>9</v>
      </c>
      <c r="B10" s="7" t="s">
        <v>39</v>
      </c>
      <c r="C10" t="s">
        <v>10</v>
      </c>
      <c r="D10" s="2">
        <v>3</v>
      </c>
      <c r="E10" s="7">
        <v>35</v>
      </c>
      <c r="F10" s="12">
        <v>0</v>
      </c>
      <c r="G10" s="12">
        <v>40</v>
      </c>
      <c r="H10" s="12">
        <v>0</v>
      </c>
      <c r="I10" s="7">
        <v>0</v>
      </c>
      <c r="J10">
        <v>0</v>
      </c>
      <c r="K10">
        <f>SUM(Table14[[#This Row],[Leinster Open]:[Irish Close]])</f>
        <v>75</v>
      </c>
      <c r="L10">
        <f>IFERROR(SUM(LARGE(Table14[[#This Row],[Leinster Open]:[Irish Close]],{1,2,3})),0)</f>
        <v>75</v>
      </c>
      <c r="M10">
        <f>IFERROR(SUM(LARGE(Table14[[#This Row],[Leinster Open]:[Irish Close]],{1,2})/2*3),0)</f>
        <v>112.5</v>
      </c>
      <c r="N10">
        <f t="shared" si="0"/>
        <v>75</v>
      </c>
    </row>
    <row r="11" spans="1:14" ht="16.5" thickBot="1" x14ac:dyDescent="0.3">
      <c r="A11" s="4">
        <v>9</v>
      </c>
      <c r="B11" s="7" t="s">
        <v>41</v>
      </c>
      <c r="C11" t="s">
        <v>10</v>
      </c>
      <c r="D11" s="2">
        <v>3</v>
      </c>
      <c r="E11" s="7">
        <v>25</v>
      </c>
      <c r="F11" s="12">
        <v>0</v>
      </c>
      <c r="G11" s="12">
        <v>0</v>
      </c>
      <c r="H11" s="12">
        <v>0</v>
      </c>
      <c r="I11" s="7">
        <v>50</v>
      </c>
      <c r="J11">
        <v>0</v>
      </c>
      <c r="K11">
        <f>SUM(Table14[[#This Row],[Leinster Open]:[Irish Close]])</f>
        <v>75</v>
      </c>
      <c r="L11">
        <f>IFERROR(SUM(LARGE(Table14[[#This Row],[Leinster Open]:[Irish Close]],{1,2,3})),0)</f>
        <v>75</v>
      </c>
      <c r="M11">
        <f>IFERROR(SUM(LARGE(Table14[[#This Row],[Leinster Open]:[Irish Close]],{1,2})/2*3),0)</f>
        <v>112.5</v>
      </c>
      <c r="N11">
        <f t="shared" si="0"/>
        <v>75</v>
      </c>
    </row>
    <row r="12" spans="1:14" ht="16.5" thickBot="1" x14ac:dyDescent="0.3">
      <c r="A12" s="4">
        <v>11</v>
      </c>
      <c r="B12" s="7" t="s">
        <v>46</v>
      </c>
      <c r="C12" t="s">
        <v>10</v>
      </c>
      <c r="D12" s="2">
        <v>3</v>
      </c>
      <c r="E12" s="7">
        <v>20</v>
      </c>
      <c r="F12" s="12">
        <v>25</v>
      </c>
      <c r="G12" s="12">
        <v>25</v>
      </c>
      <c r="H12" s="12">
        <v>0</v>
      </c>
      <c r="I12" s="7">
        <v>0</v>
      </c>
      <c r="J12">
        <v>0</v>
      </c>
      <c r="K12">
        <f>SUM(Table14[[#This Row],[Leinster Open]:[Irish Close]])</f>
        <v>70</v>
      </c>
      <c r="L12">
        <f>IFERROR(SUM(LARGE(Table14[[#This Row],[Leinster Open]:[Irish Close]],{1,2,3})),0)</f>
        <v>70</v>
      </c>
      <c r="M12">
        <f>IFERROR(SUM(LARGE(Table14[[#This Row],[Leinster Open]:[Irish Close]],{1,2})/2*3),0)</f>
        <v>75</v>
      </c>
      <c r="N12">
        <f t="shared" si="0"/>
        <v>70</v>
      </c>
    </row>
    <row r="13" spans="1:14" ht="15.75" thickBot="1" x14ac:dyDescent="0.3">
      <c r="A13" s="4">
        <v>11</v>
      </c>
      <c r="B13" s="14" t="s">
        <v>48</v>
      </c>
      <c r="C13" t="s">
        <v>10</v>
      </c>
      <c r="D13" s="2">
        <v>3</v>
      </c>
      <c r="E13" s="14">
        <v>0</v>
      </c>
      <c r="F13" s="18">
        <v>0</v>
      </c>
      <c r="G13" s="18">
        <v>0</v>
      </c>
      <c r="H13" s="18">
        <v>0</v>
      </c>
      <c r="I13" s="14">
        <v>0</v>
      </c>
      <c r="J13">
        <v>70</v>
      </c>
      <c r="K13">
        <f>SUM(Table14[[#This Row],[Leinster Open]:[Irish Close]])</f>
        <v>70</v>
      </c>
      <c r="L13">
        <f>IFERROR(SUM(LARGE(Table14[[#This Row],[Leinster Open]:[Irish Close]],{1,2,3})),0)</f>
        <v>70</v>
      </c>
      <c r="M13">
        <f>IFERROR(SUM(LARGE(Table14[[#This Row],[Leinster Open]:[Irish Close]],{1,2})/2*3),0)</f>
        <v>105</v>
      </c>
      <c r="N13">
        <f t="shared" si="0"/>
        <v>70</v>
      </c>
    </row>
    <row r="14" spans="1:14" ht="16.5" thickBot="1" x14ac:dyDescent="0.3">
      <c r="A14" s="4">
        <v>13</v>
      </c>
      <c r="B14" s="7" t="s">
        <v>43</v>
      </c>
      <c r="C14" t="s">
        <v>10</v>
      </c>
      <c r="D14" s="2">
        <v>3</v>
      </c>
      <c r="E14" s="14">
        <v>0</v>
      </c>
      <c r="F14" s="18">
        <v>0</v>
      </c>
      <c r="G14" s="18">
        <v>0</v>
      </c>
      <c r="H14" s="12">
        <v>50</v>
      </c>
      <c r="I14" s="13">
        <v>0</v>
      </c>
      <c r="J14">
        <v>0</v>
      </c>
      <c r="K14">
        <f>SUM(Table14[[#This Row],[Leinster Open]:[Irish Close]])</f>
        <v>50</v>
      </c>
      <c r="L14">
        <f>IFERROR(SUM(LARGE(Table14[[#This Row],[Leinster Open]:[Irish Close]],{1,2,3})),0)</f>
        <v>50</v>
      </c>
      <c r="M14">
        <f>IFERROR(SUM(LARGE(Table14[[#This Row],[Leinster Open]:[Irish Close]],{1,2})/2*3),0)</f>
        <v>75</v>
      </c>
      <c r="N14">
        <f t="shared" si="0"/>
        <v>50</v>
      </c>
    </row>
    <row r="15" spans="1:14" ht="15.75" thickBot="1" x14ac:dyDescent="0.3">
      <c r="A15" s="4">
        <v>13</v>
      </c>
      <c r="B15" s="14" t="s">
        <v>49</v>
      </c>
      <c r="C15" t="s">
        <v>10</v>
      </c>
      <c r="D15" s="2">
        <v>3</v>
      </c>
      <c r="E15" s="14">
        <v>0</v>
      </c>
      <c r="F15" s="18">
        <v>0</v>
      </c>
      <c r="G15" s="18">
        <v>0</v>
      </c>
      <c r="H15" s="18">
        <v>0</v>
      </c>
      <c r="I15" s="14">
        <v>0</v>
      </c>
      <c r="J15">
        <v>50</v>
      </c>
      <c r="K15">
        <f>SUM(Table14[[#This Row],[Leinster Open]:[Irish Close]])</f>
        <v>50</v>
      </c>
      <c r="L15">
        <f>IFERROR(SUM(LARGE(Table14[[#This Row],[Leinster Open]:[Irish Close]],{1,2,3})),0)</f>
        <v>50</v>
      </c>
      <c r="M15">
        <f>IFERROR(SUM(LARGE(Table14[[#This Row],[Leinster Open]:[Irish Close]],{1,2})/2*3),0)</f>
        <v>75</v>
      </c>
      <c r="N15">
        <f t="shared" si="0"/>
        <v>50</v>
      </c>
    </row>
    <row r="16" spans="1:14" ht="15.75" x14ac:dyDescent="0.25">
      <c r="A16" s="4">
        <v>15</v>
      </c>
      <c r="B16" s="15" t="s">
        <v>44</v>
      </c>
      <c r="C16" t="s">
        <v>10</v>
      </c>
      <c r="D16" s="2">
        <v>3</v>
      </c>
      <c r="E16" s="15" t="s">
        <v>16</v>
      </c>
      <c r="F16" s="15" t="s">
        <v>16</v>
      </c>
      <c r="G16" s="15"/>
      <c r="H16" s="15">
        <v>40</v>
      </c>
      <c r="I16" s="15">
        <v>0</v>
      </c>
      <c r="J16">
        <v>0</v>
      </c>
      <c r="K16">
        <f>SUM(Table14[[#This Row],[Leinster Open]:[Irish Close]])</f>
        <v>40</v>
      </c>
      <c r="L16">
        <f>IFERROR(SUM(LARGE(Table14[[#This Row],[Leinster Open]:[Irish Close]],{1,2,3})),0)</f>
        <v>40</v>
      </c>
      <c r="M16">
        <f>IFERROR(SUM(LARGE(Table14[[#This Row],[Leinster Open]:[Irish Close]],{1,2})/2*3),0)</f>
        <v>60</v>
      </c>
      <c r="N16">
        <f t="shared" si="0"/>
        <v>40</v>
      </c>
    </row>
    <row r="17" spans="1:14" ht="15.75" x14ac:dyDescent="0.25">
      <c r="A17" s="4">
        <v>16</v>
      </c>
      <c r="B17" s="16" t="s">
        <v>47</v>
      </c>
      <c r="C17" t="s">
        <v>10</v>
      </c>
      <c r="D17" s="2">
        <v>3</v>
      </c>
      <c r="E17" s="17">
        <v>25</v>
      </c>
      <c r="F17" s="17" t="s">
        <v>16</v>
      </c>
      <c r="G17" s="15"/>
      <c r="H17" s="15"/>
      <c r="I17" s="15">
        <v>0</v>
      </c>
      <c r="J17">
        <v>0</v>
      </c>
      <c r="K17">
        <f>SUM(Table14[[#This Row],[Leinster Open]:[Irish Close]])</f>
        <v>25</v>
      </c>
      <c r="L17">
        <f>IFERROR(SUM(LARGE(Table14[[#This Row],[Leinster Open]:[Irish Close]],{1,2,3})),0)</f>
        <v>25</v>
      </c>
      <c r="M17">
        <f>IFERROR(SUM(LARGE(Table14[[#This Row],[Leinster Open]:[Irish Close]],{1,2})/2*3),0)</f>
        <v>37.5</v>
      </c>
      <c r="N17">
        <f t="shared" si="0"/>
        <v>25</v>
      </c>
    </row>
    <row r="18" spans="1:14" x14ac:dyDescent="0.25">
      <c r="A18" s="4">
        <v>17</v>
      </c>
      <c r="C18" t="s">
        <v>10</v>
      </c>
      <c r="D18" s="2">
        <v>3</v>
      </c>
      <c r="K18">
        <f>SUM(Table14[[#This Row],[Leinster Open]:[Irish Close]])</f>
        <v>0</v>
      </c>
      <c r="L18">
        <f>IFERROR(SUM(LARGE(Table14[[#This Row],[Leinster Open]:[Irish Close]],{1,2,3})),0)</f>
        <v>0</v>
      </c>
      <c r="M18">
        <f>IFERROR(SUM(LARGE(Table14[[#This Row],[Leinster Open]:[Irish Close]],{1,2})/2*3),0)</f>
        <v>0</v>
      </c>
      <c r="N18">
        <f t="shared" si="0"/>
        <v>0</v>
      </c>
    </row>
    <row r="19" spans="1:14" x14ac:dyDescent="0.25">
      <c r="A19" s="4">
        <v>18</v>
      </c>
      <c r="C19" t="s">
        <v>10</v>
      </c>
      <c r="D19" s="2">
        <v>3</v>
      </c>
      <c r="K19">
        <f>SUM(Table14[[#This Row],[Leinster Open]:[Irish Close]])</f>
        <v>0</v>
      </c>
      <c r="L19">
        <f>IFERROR(SUM(LARGE(Table14[[#This Row],[Leinster Open]:[Irish Close]],{1,2,3})),0)</f>
        <v>0</v>
      </c>
      <c r="M19">
        <f>IFERROR(SUM(LARGE(Table14[[#This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O10" sqref="O10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20" t="s">
        <v>109</v>
      </c>
      <c r="C2" t="s">
        <v>10</v>
      </c>
      <c r="D2" s="2">
        <v>3</v>
      </c>
      <c r="E2" s="9">
        <v>140</v>
      </c>
      <c r="F2" s="10">
        <v>0</v>
      </c>
      <c r="G2" s="10">
        <v>0</v>
      </c>
      <c r="H2" s="10">
        <v>140</v>
      </c>
      <c r="I2" s="9">
        <v>0</v>
      </c>
      <c r="J2" s="9">
        <v>70</v>
      </c>
      <c r="K2">
        <f>SUM(Table148111728[[#This Row],[Leinster Open]:[Irish Close]])</f>
        <v>350</v>
      </c>
      <c r="L2">
        <f>IFERROR(SUM(LARGE(Table148111728[[#This Row],[Leinster Open]:[Irish Close]],{1,2,3})),0)</f>
        <v>350</v>
      </c>
      <c r="M2">
        <f>IFERROR(SUM(LARGE(Table148111728[[#This Row],[Leinster Open]:[Irish Close]],{1,2})/2*3),0)</f>
        <v>420</v>
      </c>
      <c r="N2">
        <f t="shared" ref="N2:N19" si="0">IF(D2=3,L2,M2)</f>
        <v>350</v>
      </c>
    </row>
    <row r="3" spans="1:14" ht="16.5" thickBot="1" x14ac:dyDescent="0.3">
      <c r="A3" s="4">
        <v>2</v>
      </c>
      <c r="B3" s="23" t="s">
        <v>112</v>
      </c>
      <c r="C3" t="s">
        <v>10</v>
      </c>
      <c r="D3" s="2">
        <v>3</v>
      </c>
      <c r="E3" s="7">
        <v>50</v>
      </c>
      <c r="F3" s="12">
        <v>70</v>
      </c>
      <c r="G3" s="12">
        <v>140</v>
      </c>
      <c r="H3" s="12">
        <v>100</v>
      </c>
      <c r="I3" s="9">
        <v>0</v>
      </c>
      <c r="J3" s="9">
        <v>50</v>
      </c>
      <c r="K3">
        <f>SUM(Table148111728[[#This Row],[Leinster Open]:[Irish Close]])</f>
        <v>410</v>
      </c>
      <c r="L3">
        <f>IFERROR(SUM(LARGE(Table148111728[[#This Row],[Leinster Open]:[Irish Close]],{1,2,3})),0)</f>
        <v>310</v>
      </c>
      <c r="M3">
        <f>IFERROR(SUM(LARGE(Table148111728[[#This Row],[Leinster Open]:[Irish Close]],{1,2})/2*3),0)</f>
        <v>360</v>
      </c>
      <c r="N3">
        <f t="shared" si="0"/>
        <v>310</v>
      </c>
    </row>
    <row r="4" spans="1:14" ht="16.5" thickBot="1" x14ac:dyDescent="0.3">
      <c r="A4" s="4">
        <v>2</v>
      </c>
      <c r="B4" s="8" t="s">
        <v>98</v>
      </c>
      <c r="C4" t="s">
        <v>10</v>
      </c>
      <c r="D4" s="2">
        <v>3</v>
      </c>
      <c r="E4" s="24">
        <v>30</v>
      </c>
      <c r="F4" s="11">
        <v>100</v>
      </c>
      <c r="G4" s="11">
        <v>70</v>
      </c>
      <c r="H4" s="12">
        <v>0</v>
      </c>
      <c r="I4" s="9">
        <v>0</v>
      </c>
      <c r="J4" s="9">
        <v>140</v>
      </c>
      <c r="K4">
        <f>SUM(Table148111728[[#This Row],[Leinster Open]:[Irish Close]])</f>
        <v>340</v>
      </c>
      <c r="L4">
        <f>IFERROR(SUM(LARGE(Table148111728[[#This Row],[Leinster Open]:[Irish Close]],{1,2,3})),0)</f>
        <v>310</v>
      </c>
      <c r="M4">
        <f>IFERROR(SUM(LARGE(Table148111728[[#This Row],[Leinster Open]:[Irish Close]],{1,2})/2*3),0)</f>
        <v>360</v>
      </c>
      <c r="N4">
        <f t="shared" si="0"/>
        <v>310</v>
      </c>
    </row>
    <row r="5" spans="1:14" ht="16.5" thickBot="1" x14ac:dyDescent="0.3">
      <c r="A5" s="4">
        <v>4</v>
      </c>
      <c r="B5" s="23" t="s">
        <v>111</v>
      </c>
      <c r="C5" t="s">
        <v>10</v>
      </c>
      <c r="D5" s="2">
        <v>3</v>
      </c>
      <c r="E5" s="7">
        <v>70</v>
      </c>
      <c r="F5" s="12">
        <v>140</v>
      </c>
      <c r="G5" s="12">
        <v>50</v>
      </c>
      <c r="H5" s="12">
        <v>0</v>
      </c>
      <c r="I5" s="9">
        <v>0</v>
      </c>
      <c r="J5" s="9">
        <v>0</v>
      </c>
      <c r="K5">
        <f>SUM(Table148111728[[#This Row],[Leinster Open]:[Irish Close]])</f>
        <v>260</v>
      </c>
      <c r="L5">
        <f>IFERROR(SUM(LARGE(Table148111728[[#This Row],[Leinster Open]:[Irish Close]],{1,2,3})),0)</f>
        <v>260</v>
      </c>
      <c r="M5">
        <f>IFERROR(SUM(LARGE(Table148111728[[#This Row],[Leinster Open]:[Irish Close]],{1,2})/2*3),0)</f>
        <v>315</v>
      </c>
      <c r="N5">
        <f t="shared" si="0"/>
        <v>260</v>
      </c>
    </row>
    <row r="6" spans="1:14" ht="16.5" thickBot="1" x14ac:dyDescent="0.3">
      <c r="A6" s="4">
        <v>5</v>
      </c>
      <c r="B6" s="22" t="s">
        <v>140</v>
      </c>
      <c r="C6" t="s">
        <v>10</v>
      </c>
      <c r="D6" s="2">
        <v>3</v>
      </c>
      <c r="E6" s="7">
        <v>40</v>
      </c>
      <c r="F6" s="12">
        <v>40</v>
      </c>
      <c r="G6" s="12">
        <v>100</v>
      </c>
      <c r="H6" s="12">
        <v>70</v>
      </c>
      <c r="I6" s="9">
        <v>0</v>
      </c>
      <c r="J6" s="9">
        <v>0</v>
      </c>
      <c r="K6">
        <f>SUM(Table148111728[[#This Row],[Leinster Open]:[Irish Close]])</f>
        <v>250</v>
      </c>
      <c r="L6">
        <f>IFERROR(SUM(LARGE(Table148111728[[#This Row],[Leinster Open]:[Irish Close]],{1,2,3})),0)</f>
        <v>210</v>
      </c>
      <c r="M6">
        <f>IFERROR(SUM(LARGE(Table148111728[[#This Row],[Leinster Open]:[Irish Close]],{1,2})/2*3),0)</f>
        <v>255</v>
      </c>
      <c r="N6">
        <f t="shared" si="0"/>
        <v>210</v>
      </c>
    </row>
    <row r="7" spans="1:14" ht="16.5" thickBot="1" x14ac:dyDescent="0.3">
      <c r="A7" s="4">
        <v>6</v>
      </c>
      <c r="B7" s="21" t="s">
        <v>110</v>
      </c>
      <c r="C7" t="s">
        <v>10</v>
      </c>
      <c r="D7" s="2">
        <v>3</v>
      </c>
      <c r="E7" s="7">
        <v>100</v>
      </c>
      <c r="F7" s="12">
        <v>0</v>
      </c>
      <c r="G7" s="12">
        <v>0</v>
      </c>
      <c r="H7" s="12">
        <v>0</v>
      </c>
      <c r="I7" s="9">
        <v>0</v>
      </c>
      <c r="J7" s="9">
        <v>100</v>
      </c>
      <c r="K7">
        <f>SUM(Table148111728[[#This Row],[Leinster Open]:[Irish Close]])</f>
        <v>200</v>
      </c>
      <c r="L7">
        <f>IFERROR(SUM(LARGE(Table148111728[[#This Row],[Leinster Open]:[Irish Close]],{1,2,3})),0)</f>
        <v>200</v>
      </c>
      <c r="M7">
        <f>IFERROR(SUM(LARGE(Table148111728[[#This Row],[Leinster Open]:[Irish Close]],{1,2})/2*3),0)</f>
        <v>300</v>
      </c>
      <c r="N7">
        <f t="shared" si="0"/>
        <v>200</v>
      </c>
    </row>
    <row r="8" spans="1:14" ht="16.5" thickBot="1" x14ac:dyDescent="0.3">
      <c r="A8" s="4">
        <v>7</v>
      </c>
      <c r="B8" s="21" t="s">
        <v>116</v>
      </c>
      <c r="C8" t="s">
        <v>10</v>
      </c>
      <c r="D8" s="2">
        <v>3</v>
      </c>
      <c r="E8" s="7">
        <v>20</v>
      </c>
      <c r="F8" s="12">
        <v>30</v>
      </c>
      <c r="G8" s="12">
        <v>40</v>
      </c>
      <c r="H8" s="12">
        <v>40</v>
      </c>
      <c r="I8" s="9">
        <v>0</v>
      </c>
      <c r="J8" s="9">
        <v>35</v>
      </c>
      <c r="K8">
        <f>SUM(Table148111728[[#This Row],[Leinster Open]:[Irish Close]])</f>
        <v>165</v>
      </c>
      <c r="L8">
        <f>IFERROR(SUM(LARGE(Table148111728[[#This Row],[Leinster Open]:[Irish Close]],{1,2,3})),0)</f>
        <v>115</v>
      </c>
      <c r="M8">
        <f>IFERROR(SUM(LARGE(Table148111728[[#This Row],[Leinster Open]:[Irish Close]],{1,2})/2*3),0)</f>
        <v>120</v>
      </c>
      <c r="N8">
        <f t="shared" si="0"/>
        <v>115</v>
      </c>
    </row>
    <row r="9" spans="1:14" ht="16.5" thickBot="1" x14ac:dyDescent="0.3">
      <c r="A9" s="4">
        <v>7</v>
      </c>
      <c r="B9" s="8" t="s">
        <v>118</v>
      </c>
      <c r="C9" t="s">
        <v>10</v>
      </c>
      <c r="D9" s="2">
        <v>3</v>
      </c>
      <c r="E9" s="24">
        <v>0</v>
      </c>
      <c r="F9" s="11">
        <v>20</v>
      </c>
      <c r="G9" s="11">
        <v>35</v>
      </c>
      <c r="H9" s="11">
        <v>50</v>
      </c>
      <c r="I9" s="9">
        <v>0</v>
      </c>
      <c r="J9" s="9">
        <v>30</v>
      </c>
      <c r="K9">
        <f>SUM(Table148111728[[#This Row],[Leinster Open]:[Irish Close]])</f>
        <v>135</v>
      </c>
      <c r="L9">
        <f>IFERROR(SUM(LARGE(Table148111728[[#This Row],[Leinster Open]:[Irish Close]],{1,2,3})),0)</f>
        <v>115</v>
      </c>
      <c r="M9">
        <f>IFERROR(SUM(LARGE(Table148111728[[#This Row],[Leinster Open]:[Irish Close]],{1,2})/2*3),0)</f>
        <v>127.5</v>
      </c>
      <c r="N9">
        <f t="shared" si="0"/>
        <v>115</v>
      </c>
    </row>
    <row r="10" spans="1:14" ht="16.5" thickBot="1" x14ac:dyDescent="0.3">
      <c r="A10" s="4">
        <v>9</v>
      </c>
      <c r="B10" s="23" t="s">
        <v>113</v>
      </c>
      <c r="C10" t="s">
        <v>10</v>
      </c>
      <c r="D10" s="2">
        <v>3</v>
      </c>
      <c r="E10" s="7">
        <v>35</v>
      </c>
      <c r="F10" s="12">
        <v>50</v>
      </c>
      <c r="G10" s="12">
        <v>25</v>
      </c>
      <c r="H10" s="12" t="s">
        <v>16</v>
      </c>
      <c r="I10" s="9">
        <v>0</v>
      </c>
      <c r="J10" s="9">
        <v>0</v>
      </c>
      <c r="K10">
        <f>SUM(Table148111728[[#This Row],[Leinster Open]:[Irish Close]])</f>
        <v>110</v>
      </c>
      <c r="L10">
        <f>IFERROR(SUM(LARGE(Table148111728[[#This Row],[Leinster Open]:[Irish Close]],{1,2,3})),0)</f>
        <v>110</v>
      </c>
      <c r="M10">
        <f>IFERROR(SUM(LARGE(Table148111728[[#This Row],[Leinster Open]:[Irish Close]],{1,2})/2*3),0)</f>
        <v>127.5</v>
      </c>
      <c r="N10">
        <f t="shared" si="0"/>
        <v>110</v>
      </c>
    </row>
    <row r="11" spans="1:14" ht="16.5" thickBot="1" x14ac:dyDescent="0.3">
      <c r="A11" s="4">
        <v>10</v>
      </c>
      <c r="B11" s="21" t="s">
        <v>114</v>
      </c>
      <c r="C11" t="s">
        <v>10</v>
      </c>
      <c r="D11" s="2">
        <v>3</v>
      </c>
      <c r="E11" s="7">
        <v>30</v>
      </c>
      <c r="F11" s="12">
        <v>35</v>
      </c>
      <c r="G11" s="12">
        <v>30</v>
      </c>
      <c r="H11" s="12">
        <v>30</v>
      </c>
      <c r="I11" s="9">
        <v>0</v>
      </c>
      <c r="J11" s="9">
        <v>20</v>
      </c>
      <c r="K11">
        <f>SUM(Table148111728[[#This Row],[Leinster Open]:[Irish Close]])</f>
        <v>145</v>
      </c>
      <c r="L11">
        <f>IFERROR(SUM(LARGE(Table148111728[[#This Row],[Leinster Open]:[Irish Close]],{1,2,3})),0)</f>
        <v>95</v>
      </c>
      <c r="M11">
        <f>IFERROR(SUM(LARGE(Table148111728[[#This Row],[Leinster Open]:[Irish Close]],{1,2})/2*3),0)</f>
        <v>97.5</v>
      </c>
      <c r="N11">
        <f t="shared" si="0"/>
        <v>95</v>
      </c>
    </row>
    <row r="12" spans="1:14" ht="16.5" thickBot="1" x14ac:dyDescent="0.3">
      <c r="A12" s="4">
        <v>11</v>
      </c>
      <c r="B12" s="23" t="s">
        <v>115</v>
      </c>
      <c r="C12" t="s">
        <v>10</v>
      </c>
      <c r="D12" s="2">
        <v>3</v>
      </c>
      <c r="E12" s="7">
        <v>25</v>
      </c>
      <c r="F12" s="12">
        <v>25</v>
      </c>
      <c r="G12" s="12" t="s">
        <v>16</v>
      </c>
      <c r="H12" s="12">
        <v>25</v>
      </c>
      <c r="I12" s="9">
        <v>0</v>
      </c>
      <c r="J12" s="9">
        <v>0</v>
      </c>
      <c r="K12">
        <f>SUM(Table148111728[[#This Row],[Leinster Open]:[Irish Close]])</f>
        <v>75</v>
      </c>
      <c r="L12">
        <f>IFERROR(SUM(LARGE(Table148111728[[#This Row],[Leinster Open]:[Irish Close]],{1,2,3})),0)</f>
        <v>75</v>
      </c>
      <c r="M12">
        <f>IFERROR(SUM(LARGE(Table148111728[[#This Row],[Leinster Open]:[Irish Close]],{1,2})/2*3),0)</f>
        <v>75</v>
      </c>
      <c r="N12">
        <f t="shared" si="0"/>
        <v>75</v>
      </c>
    </row>
    <row r="13" spans="1:14" ht="16.5" thickBot="1" x14ac:dyDescent="0.3">
      <c r="A13" s="4">
        <v>11</v>
      </c>
      <c r="B13" s="8" t="s">
        <v>117</v>
      </c>
      <c r="C13" t="s">
        <v>10</v>
      </c>
      <c r="D13" s="2">
        <v>3</v>
      </c>
      <c r="E13" s="6">
        <v>15</v>
      </c>
      <c r="F13" s="11">
        <v>0</v>
      </c>
      <c r="G13" s="12">
        <v>0</v>
      </c>
      <c r="H13" s="12">
        <v>35</v>
      </c>
      <c r="I13" s="9">
        <v>0</v>
      </c>
      <c r="J13" s="9">
        <v>25</v>
      </c>
      <c r="K13">
        <f>SUM(Table148111728[[#This Row],[Leinster Open]:[Irish Close]])</f>
        <v>75</v>
      </c>
      <c r="L13">
        <f>IFERROR(SUM(LARGE(Table148111728[[#This Row],[Leinster Open]:[Irish Close]],{1,2,3})),0)</f>
        <v>75</v>
      </c>
      <c r="M13">
        <f>IFERROR(SUM(LARGE(Table148111728[[#This Row],[Leinster Open]:[Irish Close]],{1,2})/2*3),0)</f>
        <v>90</v>
      </c>
      <c r="N13">
        <f t="shared" si="0"/>
        <v>75</v>
      </c>
    </row>
    <row r="14" spans="1:14" ht="21.75" customHeight="1" thickBot="1" x14ac:dyDescent="0.3">
      <c r="A14" s="4">
        <v>13</v>
      </c>
      <c r="B14" s="8" t="s">
        <v>119</v>
      </c>
      <c r="C14" t="s">
        <v>10</v>
      </c>
      <c r="D14" s="2">
        <v>3</v>
      </c>
      <c r="E14" s="38">
        <v>0</v>
      </c>
      <c r="F14" s="11">
        <v>15</v>
      </c>
      <c r="G14" s="11">
        <v>0</v>
      </c>
      <c r="H14" s="11">
        <v>0</v>
      </c>
      <c r="I14" s="9">
        <v>0</v>
      </c>
      <c r="J14" s="9">
        <v>35</v>
      </c>
      <c r="K14">
        <f>SUM(Table148111728[[#This Row],[Leinster Open]:[Irish Close]])</f>
        <v>50</v>
      </c>
      <c r="L14">
        <f>IFERROR(SUM(LARGE(Table148111728[[#This Row],[Leinster Open]:[Irish Close]],{1,2,3})),0)</f>
        <v>50</v>
      </c>
      <c r="M14">
        <f>IFERROR(SUM(LARGE(Table148111728[[#This Row],[Leinster Open]:[Irish Close]],{1,2})/2*3),0)</f>
        <v>75</v>
      </c>
      <c r="N14">
        <f t="shared" si="0"/>
        <v>50</v>
      </c>
    </row>
    <row r="15" spans="1:14" ht="16.5" thickBot="1" x14ac:dyDescent="0.3">
      <c r="A15" s="4">
        <v>14</v>
      </c>
      <c r="B15" s="23" t="s">
        <v>142</v>
      </c>
      <c r="C15" t="s">
        <v>10</v>
      </c>
      <c r="D15" s="2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15</v>
      </c>
      <c r="K15">
        <f>SUM(Table148111728[[#This Row],[Leinster Open]:[Irish Close]])</f>
        <v>15</v>
      </c>
      <c r="L15">
        <f>IFERROR(SUM(LARGE(Table148111728[[#This Row],[Leinster Open]:[Irish Close]],{1,2,3})),0)</f>
        <v>15</v>
      </c>
      <c r="M15">
        <f>IFERROR(SUM(LARGE(Table148111728[[#This Row],[Leinster Open]:[Irish Close]],{1,2})/2*3),0)</f>
        <v>22.5</v>
      </c>
      <c r="N15">
        <f t="shared" si="0"/>
        <v>15</v>
      </c>
    </row>
    <row r="16" spans="1:14" ht="16.5" thickBot="1" x14ac:dyDescent="0.3">
      <c r="A16" s="4">
        <v>15</v>
      </c>
      <c r="B16" s="21"/>
      <c r="C16" t="s">
        <v>10</v>
      </c>
      <c r="D16" s="2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>
        <f>SUM(Table148111728[[#This Row],[Leinster Open]:[Irish Close]])</f>
        <v>0</v>
      </c>
      <c r="L16">
        <f>IFERROR(SUM(LARGE(Table148111728[[#This Row],[Leinster Open]:[Irish Close]],{1,2,3})),0)</f>
        <v>0</v>
      </c>
      <c r="M16">
        <f>IFERROR(SUM(LARGE(Table148111728[[#This Row],[Leinster Open]:[Irish Close]],{1,2})/2*3),0)</f>
        <v>0</v>
      </c>
      <c r="N16">
        <f t="shared" si="0"/>
        <v>0</v>
      </c>
    </row>
    <row r="17" spans="1:14" ht="16.5" thickBot="1" x14ac:dyDescent="0.3">
      <c r="A17" s="4">
        <v>16</v>
      </c>
      <c r="B17" s="16"/>
      <c r="C17" t="s">
        <v>10</v>
      </c>
      <c r="D17" s="2">
        <v>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>
        <f>SUM(Table148111728[[#This Row],[Leinster Open]:[Irish Close]])</f>
        <v>0</v>
      </c>
      <c r="L17">
        <f>IFERROR(SUM(LARGE(Table148111728[[#This Row],[Leinster Open]:[Irish Close]],{1,2,3})),0)</f>
        <v>0</v>
      </c>
      <c r="M17">
        <f>IFERROR(SUM(LARGE(Table148111728[[#This Row],[Leinster Open]:[Irish Close]],{1,2})/2*3),0)</f>
        <v>0</v>
      </c>
      <c r="N17">
        <f t="shared" si="0"/>
        <v>0</v>
      </c>
    </row>
    <row r="18" spans="1:14" ht="16.5" thickBot="1" x14ac:dyDescent="0.3">
      <c r="A18" s="4">
        <v>17</v>
      </c>
      <c r="C18" t="s">
        <v>10</v>
      </c>
      <c r="D18" s="2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>
        <f>SUM(Table148111728[[#This Row],[Leinster Open]:[Irish Close]])</f>
        <v>0</v>
      </c>
      <c r="L18">
        <f>IFERROR(SUM(LARGE(Table148111728[[#This Row],[Leinster Open]:[Irish Close]],{1,2,3})),0)</f>
        <v>0</v>
      </c>
      <c r="M18">
        <f>IFERROR(SUM(LARGE(Table148111728[[#This Row],[Leinster Open]:[Irish Close]],{1,2})/2*3),0)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SUM(Table148111728[[#This Row],[Leinster Open]:[Irish Close]])</f>
        <v>0</v>
      </c>
      <c r="L19">
        <f>IFERROR(SUM(LARGE(Table148111728[[#This Row],[Leinster Open]:[Irish Close]],{1,2,3})),0)</f>
        <v>0</v>
      </c>
      <c r="M19">
        <f>IFERROR(SUM(LARGE(Table148111728[[#This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J6" sqref="J6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20" t="s">
        <v>120</v>
      </c>
      <c r="C2" t="s">
        <v>10</v>
      </c>
      <c r="D2" s="2">
        <v>3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140</v>
      </c>
      <c r="K2">
        <f>SUM(Table148111730[[#This Row],[Leinster Open]:[Irish Close]])</f>
        <v>140</v>
      </c>
      <c r="L2">
        <f>IFERROR(SUM(LARGE(Table148111730[[#This Row],[Leinster Open]:[Irish Close]],{1,2,3})),0)</f>
        <v>140</v>
      </c>
      <c r="M2">
        <f>IFERROR(SUM(LARGE(Table148111730[[#This Row],[Leinster Open]:[Irish Close]],{1,2})/2*3),0)</f>
        <v>210</v>
      </c>
      <c r="N2">
        <f t="shared" ref="N2:N19" si="0">IF(D2=3,L2,M2)</f>
        <v>140</v>
      </c>
    </row>
    <row r="3" spans="1:14" ht="16.5" thickBot="1" x14ac:dyDescent="0.3">
      <c r="A3" s="4">
        <v>2</v>
      </c>
      <c r="B3" s="21" t="s">
        <v>121</v>
      </c>
      <c r="C3" t="s">
        <v>10</v>
      </c>
      <c r="D3" s="2">
        <v>3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100</v>
      </c>
      <c r="K3">
        <f>SUM(Table148111730[[#This Row],[Leinster Open]:[Irish Close]])</f>
        <v>100</v>
      </c>
      <c r="L3">
        <f>IFERROR(SUM(LARGE(Table148111730[[#This Row],[Leinster Open]:[Irish Close]],{1,2,3})),0)</f>
        <v>100</v>
      </c>
      <c r="M3">
        <f>IFERROR(SUM(LARGE(Table148111730[[#This Row],[Leinster Open]:[Irish Close]],{1,2})/2*3),0)</f>
        <v>150</v>
      </c>
      <c r="N3">
        <f t="shared" si="0"/>
        <v>100</v>
      </c>
    </row>
    <row r="4" spans="1:14" ht="16.5" thickBot="1" x14ac:dyDescent="0.3">
      <c r="A4" s="4">
        <v>3</v>
      </c>
      <c r="B4" s="23" t="s">
        <v>122</v>
      </c>
      <c r="C4" t="s">
        <v>10</v>
      </c>
      <c r="D4" s="2">
        <v>3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70</v>
      </c>
      <c r="K4">
        <f>SUM(Table148111730[[#This Row],[Leinster Open]:[Irish Close]])</f>
        <v>70</v>
      </c>
      <c r="L4">
        <f>IFERROR(SUM(LARGE(Table148111730[[#This Row],[Leinster Open]:[Irish Close]],{1,2,3})),0)</f>
        <v>70</v>
      </c>
      <c r="M4">
        <f>IFERROR(SUM(LARGE(Table148111730[[#This Row],[Leinster Open]:[Irish Close]],{1,2})/2*3),0)</f>
        <v>105</v>
      </c>
      <c r="N4">
        <f t="shared" si="0"/>
        <v>70</v>
      </c>
    </row>
    <row r="5" spans="1:14" ht="16.5" thickBot="1" x14ac:dyDescent="0.3">
      <c r="A5" s="4">
        <v>4</v>
      </c>
      <c r="B5" s="23" t="s">
        <v>123</v>
      </c>
      <c r="C5" t="s">
        <v>10</v>
      </c>
      <c r="D5" s="2">
        <v>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50</v>
      </c>
      <c r="K5">
        <f>SUM(Table148111730[[#This Row],[Leinster Open]:[Irish Close]])</f>
        <v>50</v>
      </c>
      <c r="L5">
        <f>IFERROR(SUM(LARGE(Table148111730[[#This Row],[Leinster Open]:[Irish Close]],{1,2,3})),0)</f>
        <v>50</v>
      </c>
      <c r="M5">
        <f>IFERROR(SUM(LARGE(Table148111730[[#This Row],[Leinster Open]:[Irish Close]],{1,2})/2*3),0)</f>
        <v>75</v>
      </c>
      <c r="N5">
        <f t="shared" si="0"/>
        <v>50</v>
      </c>
    </row>
    <row r="6" spans="1:14" ht="16.5" thickBot="1" x14ac:dyDescent="0.3">
      <c r="A6" s="4">
        <v>5</v>
      </c>
      <c r="B6" s="22"/>
      <c r="C6" t="s">
        <v>10</v>
      </c>
      <c r="D6" s="2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>
        <f>SUM(Table148111730[[#This Row],[Leinster Open]:[Irish Close]])</f>
        <v>0</v>
      </c>
      <c r="L6">
        <f>IFERROR(SUM(LARGE(Table148111730[[#This Row],[Leinster Open]:[Irish Close]],{1,2,3})),0)</f>
        <v>0</v>
      </c>
      <c r="M6">
        <f>IFERROR(SUM(LARGE(Table148111730[[#This Row],[Leinster Open]:[Irish Close]],{1,2})/2*3),0)</f>
        <v>0</v>
      </c>
      <c r="N6">
        <f t="shared" si="0"/>
        <v>0</v>
      </c>
    </row>
    <row r="7" spans="1:14" ht="16.5" thickBot="1" x14ac:dyDescent="0.3">
      <c r="A7" s="4">
        <v>6</v>
      </c>
      <c r="B7" s="23"/>
      <c r="C7" t="s">
        <v>10</v>
      </c>
      <c r="D7" s="2">
        <v>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>
        <f>SUM(Table148111730[[#This Row],[Leinster Open]:[Irish Close]])</f>
        <v>0</v>
      </c>
      <c r="L7">
        <f>IFERROR(SUM(LARGE(Table148111730[[#This Row],[Leinster Open]:[Irish Close]],{1,2,3})),0)</f>
        <v>0</v>
      </c>
      <c r="M7">
        <f>IFERROR(SUM(LARGE(Table148111730[[#This Row],[Leinster Open]:[Irish Close]],{1,2})/2*3),0)</f>
        <v>0</v>
      </c>
      <c r="N7">
        <f t="shared" si="0"/>
        <v>0</v>
      </c>
    </row>
    <row r="8" spans="1:14" ht="16.5" thickBot="1" x14ac:dyDescent="0.3">
      <c r="A8" s="4">
        <v>7</v>
      </c>
      <c r="B8" s="21"/>
      <c r="C8" t="s">
        <v>10</v>
      </c>
      <c r="D8" s="2">
        <v>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>
        <f>SUM(Table148111730[[#This Row],[Leinster Open]:[Irish Close]])</f>
        <v>0</v>
      </c>
      <c r="L8">
        <f>IFERROR(SUM(LARGE(Table148111730[[#This Row],[Leinster Open]:[Irish Close]],{1,2,3})),0)</f>
        <v>0</v>
      </c>
      <c r="M8">
        <f>IFERROR(SUM(LARGE(Table148111730[[#This Row],[Leinster Open]:[Irish Close]],{1,2})/2*3),0)</f>
        <v>0</v>
      </c>
      <c r="N8">
        <f t="shared" si="0"/>
        <v>0</v>
      </c>
    </row>
    <row r="9" spans="1:14" ht="16.5" thickBot="1" x14ac:dyDescent="0.3">
      <c r="A9" s="4">
        <v>8</v>
      </c>
      <c r="B9" s="23"/>
      <c r="C9" t="s">
        <v>10</v>
      </c>
      <c r="D9" s="2">
        <v>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>
        <f>SUM(Table148111730[[#This Row],[Leinster Open]:[Irish Close]])</f>
        <v>0</v>
      </c>
      <c r="L9">
        <f>IFERROR(SUM(LARGE(Table148111730[[#This Row],[Leinster Open]:[Irish Close]],{1,2,3})),0)</f>
        <v>0</v>
      </c>
      <c r="M9">
        <f>IFERROR(SUM(LARGE(Table148111730[[#This Row],[Leinster Open]:[Irish Close]],{1,2})/2*3),0)</f>
        <v>0</v>
      </c>
      <c r="N9">
        <f t="shared" si="0"/>
        <v>0</v>
      </c>
    </row>
    <row r="10" spans="1:14" ht="16.5" thickBot="1" x14ac:dyDescent="0.3">
      <c r="A10" s="4">
        <v>9</v>
      </c>
      <c r="B10" s="21"/>
      <c r="C10" t="s">
        <v>10</v>
      </c>
      <c r="D10" s="2">
        <v>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>
        <f>SUM(Table148111730[[#This Row],[Leinster Open]:[Irish Close]])</f>
        <v>0</v>
      </c>
      <c r="L10">
        <f>IFERROR(SUM(LARGE(Table148111730[[#This Row],[Leinster Open]:[Irish Close]],{1,2,3})),0)</f>
        <v>0</v>
      </c>
      <c r="M10">
        <f>IFERROR(SUM(LARGE(Table148111730[[#This Row],[Leinster Open]:[Irish Close]],{1,2})/2*3),0)</f>
        <v>0</v>
      </c>
      <c r="N10">
        <f t="shared" si="0"/>
        <v>0</v>
      </c>
    </row>
    <row r="11" spans="1:14" ht="16.5" thickBot="1" x14ac:dyDescent="0.3">
      <c r="A11" s="4">
        <v>10</v>
      </c>
      <c r="B11" s="8"/>
      <c r="C11" t="s">
        <v>10</v>
      </c>
      <c r="D11" s="2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>
        <f>SUM(Table148111730[[#This Row],[Leinster Open]:[Irish Close]])</f>
        <v>0</v>
      </c>
      <c r="L11">
        <f>IFERROR(SUM(LARGE(Table148111730[[#This Row],[Leinster Open]:[Irish Close]],{1,2,3})),0)</f>
        <v>0</v>
      </c>
      <c r="M11">
        <f>IFERROR(SUM(LARGE(Table148111730[[#This Row],[Leinster Open]:[Irish Close]],{1,2})/2*3),0)</f>
        <v>0</v>
      </c>
      <c r="N11">
        <f t="shared" si="0"/>
        <v>0</v>
      </c>
    </row>
    <row r="12" spans="1:14" ht="16.5" thickBot="1" x14ac:dyDescent="0.3">
      <c r="A12" s="4">
        <v>11</v>
      </c>
      <c r="B12" s="8"/>
      <c r="C12" t="s">
        <v>10</v>
      </c>
      <c r="D12" s="2">
        <v>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>
        <f>SUM(Table148111730[[#This Row],[Leinster Open]:[Irish Close]])</f>
        <v>0</v>
      </c>
      <c r="L12">
        <f>IFERROR(SUM(LARGE(Table148111730[[#This Row],[Leinster Open]:[Irish Close]],{1,2,3})),0)</f>
        <v>0</v>
      </c>
      <c r="M12">
        <f>IFERROR(SUM(LARGE(Table148111730[[#This Row],[Leinster Open]:[Irish Close]],{1,2})/2*3),0)</f>
        <v>0</v>
      </c>
      <c r="N12">
        <f t="shared" si="0"/>
        <v>0</v>
      </c>
    </row>
    <row r="13" spans="1:14" ht="16.5" thickBot="1" x14ac:dyDescent="0.3">
      <c r="A13" s="4">
        <v>12</v>
      </c>
      <c r="B13" s="8"/>
      <c r="C13" t="s">
        <v>10</v>
      </c>
      <c r="D13" s="2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>
        <f>SUM(Table148111730[[#This Row],[Leinster Open]:[Irish Close]])</f>
        <v>0</v>
      </c>
      <c r="L13">
        <f>IFERROR(SUM(LARGE(Table148111730[[#This Row],[Leinster Open]:[Irish Close]],{1,2,3})),0)</f>
        <v>0</v>
      </c>
      <c r="M13">
        <f>IFERROR(SUM(LARGE(Table148111730[[#This Row],[Leinster Open]:[Irish Close]],{1,2})/2*3),0)</f>
        <v>0</v>
      </c>
      <c r="N13">
        <f t="shared" si="0"/>
        <v>0</v>
      </c>
    </row>
    <row r="14" spans="1:14" ht="16.5" thickBot="1" x14ac:dyDescent="0.3">
      <c r="A14" s="4">
        <v>13</v>
      </c>
      <c r="B14" s="8"/>
      <c r="C14" t="s">
        <v>10</v>
      </c>
      <c r="D14" s="2">
        <v>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>
        <f>SUM(Table148111730[[#This Row],[Leinster Open]:[Irish Close]])</f>
        <v>0</v>
      </c>
      <c r="L14">
        <f>IFERROR(SUM(LARGE(Table148111730[[#This Row],[Leinster Open]:[Irish Close]],{1,2,3})),0)</f>
        <v>0</v>
      </c>
      <c r="M14">
        <f>IFERROR(SUM(LARGE(Table148111730[[#This Row],[Leinster Open]:[Irish Close]],{1,2})/2*3),0)</f>
        <v>0</v>
      </c>
      <c r="N14">
        <f t="shared" si="0"/>
        <v>0</v>
      </c>
    </row>
    <row r="15" spans="1:14" ht="16.5" thickBot="1" x14ac:dyDescent="0.3">
      <c r="A15" s="4">
        <v>14</v>
      </c>
      <c r="B15" s="23"/>
      <c r="C15" t="s">
        <v>10</v>
      </c>
      <c r="D15" s="2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>
        <f>SUM(Table148111730[[#This Row],[Leinster Open]:[Irish Close]])</f>
        <v>0</v>
      </c>
      <c r="L15">
        <f>IFERROR(SUM(LARGE(Table148111730[[#This Row],[Leinster Open]:[Irish Close]],{1,2,3})),0)</f>
        <v>0</v>
      </c>
      <c r="M15">
        <f>IFERROR(SUM(LARGE(Table148111730[[#This Row],[Leinster Open]:[Irish Close]],{1,2})/2*3),0)</f>
        <v>0</v>
      </c>
      <c r="N15">
        <f t="shared" si="0"/>
        <v>0</v>
      </c>
    </row>
    <row r="16" spans="1:14" ht="16.5" thickBot="1" x14ac:dyDescent="0.3">
      <c r="A16" s="4">
        <v>15</v>
      </c>
      <c r="B16" s="21"/>
      <c r="C16" t="s">
        <v>10</v>
      </c>
      <c r="D16" s="2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>
        <f>SUM(Table148111730[[#This Row],[Leinster Open]:[Irish Close]])</f>
        <v>0</v>
      </c>
      <c r="L16">
        <f>IFERROR(SUM(LARGE(Table148111730[[#This Row],[Leinster Open]:[Irish Close]],{1,2,3})),0)</f>
        <v>0</v>
      </c>
      <c r="M16">
        <f>IFERROR(SUM(LARGE(Table148111730[[#This Row],[Leinster Open]:[Irish Close]],{1,2})/2*3),0)</f>
        <v>0</v>
      </c>
      <c r="N16">
        <f t="shared" si="0"/>
        <v>0</v>
      </c>
    </row>
    <row r="17" spans="1:14" ht="16.5" thickBot="1" x14ac:dyDescent="0.3">
      <c r="A17" s="4">
        <v>16</v>
      </c>
      <c r="B17" s="16"/>
      <c r="C17" t="s">
        <v>10</v>
      </c>
      <c r="D17" s="2">
        <v>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>
        <f>SUM(Table148111730[[#This Row],[Leinster Open]:[Irish Close]])</f>
        <v>0</v>
      </c>
      <c r="L17">
        <f>IFERROR(SUM(LARGE(Table148111730[[#This Row],[Leinster Open]:[Irish Close]],{1,2,3})),0)</f>
        <v>0</v>
      </c>
      <c r="M17">
        <f>IFERROR(SUM(LARGE(Table148111730[[#This Row],[Leinster Open]:[Irish Close]],{1,2})/2*3),0)</f>
        <v>0</v>
      </c>
      <c r="N17">
        <f t="shared" si="0"/>
        <v>0</v>
      </c>
    </row>
    <row r="18" spans="1:14" ht="16.5" thickBot="1" x14ac:dyDescent="0.3">
      <c r="A18" s="4">
        <v>17</v>
      </c>
      <c r="C18" t="s">
        <v>10</v>
      </c>
      <c r="D18" s="2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>
        <f>SUM(Table148111730[[#This Row],[Leinster Open]:[Irish Close]])</f>
        <v>0</v>
      </c>
      <c r="L18">
        <f>IFERROR(SUM(LARGE(Table148111730[[#This Row],[Leinster Open]:[Irish Close]],{1,2,3})),0)</f>
        <v>0</v>
      </c>
      <c r="M18">
        <f>IFERROR(SUM(LARGE(Table148111730[[#This Row],[Leinster Open]:[Irish Close]],{1,2})/2*3),0)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SUM(Table148111730[[#This Row],[Leinster Open]:[Irish Close]])</f>
        <v>0</v>
      </c>
      <c r="L19">
        <f>IFERROR(SUM(LARGE(Table148111730[[#This Row],[Leinster Open]:[Irish Close]],{1,2,3})),0)</f>
        <v>0</v>
      </c>
      <c r="M19">
        <f>IFERROR(SUM(LARGE(Table148111730[[#This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H12" sqref="H12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20" t="s">
        <v>124</v>
      </c>
      <c r="C2" t="s">
        <v>10</v>
      </c>
      <c r="D2" s="2">
        <v>3</v>
      </c>
      <c r="E2" s="9">
        <v>140</v>
      </c>
      <c r="F2" s="10">
        <v>140</v>
      </c>
      <c r="G2" s="10">
        <v>100</v>
      </c>
      <c r="H2" s="10">
        <v>0</v>
      </c>
      <c r="I2" s="9">
        <v>0</v>
      </c>
      <c r="J2" s="9">
        <v>0</v>
      </c>
      <c r="K2">
        <f>SUM(Table148111732[[#This Row],[Leinster Open]:[Irish Close]])</f>
        <v>380</v>
      </c>
      <c r="L2">
        <f>IFERROR(SUM(LARGE(Table148111732[[#This Row],[Leinster Open]:[Irish Close]],{1,2,3})),0)</f>
        <v>380</v>
      </c>
      <c r="M2">
        <f>IFERROR(SUM(LARGE(Table148111732[[#This Row],[Leinster Open]:[Irish Close]],{1,2})/2*3),0)</f>
        <v>420</v>
      </c>
      <c r="N2">
        <f t="shared" ref="N2:N19" si="0">IF(D2=3,L2,M2)</f>
        <v>380</v>
      </c>
    </row>
    <row r="3" spans="1:14" ht="16.5" thickBot="1" x14ac:dyDescent="0.3">
      <c r="A3" s="4">
        <v>2</v>
      </c>
      <c r="B3" s="21" t="s">
        <v>130</v>
      </c>
      <c r="C3" t="s">
        <v>10</v>
      </c>
      <c r="D3" s="2">
        <v>3</v>
      </c>
      <c r="E3" s="7">
        <v>0</v>
      </c>
      <c r="F3" s="12">
        <v>100</v>
      </c>
      <c r="G3" s="12">
        <v>140</v>
      </c>
      <c r="H3" s="12">
        <v>0</v>
      </c>
      <c r="I3" s="9">
        <v>0</v>
      </c>
      <c r="J3" s="9">
        <v>140</v>
      </c>
      <c r="K3">
        <f>SUM(Table148111732[[#This Row],[Leinster Open]:[Irish Close]])</f>
        <v>380</v>
      </c>
      <c r="L3">
        <f>IFERROR(SUM(LARGE(Table148111732[[#This Row],[Leinster Open]:[Irish Close]],{1,2,3})),0)</f>
        <v>380</v>
      </c>
      <c r="M3">
        <f>IFERROR(SUM(LARGE(Table148111732[[#This Row],[Leinster Open]:[Irish Close]],{1,2})/2*3),0)</f>
        <v>420</v>
      </c>
      <c r="N3">
        <f t="shared" si="0"/>
        <v>380</v>
      </c>
    </row>
    <row r="4" spans="1:14" ht="16.5" thickBot="1" x14ac:dyDescent="0.3">
      <c r="A4" s="4">
        <v>3</v>
      </c>
      <c r="B4" s="23" t="s">
        <v>131</v>
      </c>
      <c r="C4" t="s">
        <v>10</v>
      </c>
      <c r="D4" s="2">
        <v>3</v>
      </c>
      <c r="E4" s="7">
        <v>0</v>
      </c>
      <c r="F4" s="12">
        <v>40</v>
      </c>
      <c r="G4" s="12">
        <v>0</v>
      </c>
      <c r="H4" s="12">
        <v>140</v>
      </c>
      <c r="I4" s="9">
        <v>0</v>
      </c>
      <c r="J4" s="9">
        <v>100</v>
      </c>
      <c r="K4">
        <f>SUM(Table148111732[[#This Row],[Leinster Open]:[Irish Close]])</f>
        <v>280</v>
      </c>
      <c r="L4">
        <f>IFERROR(SUM(LARGE(Table148111732[[#This Row],[Leinster Open]:[Irish Close]],{1,2,3})),0)</f>
        <v>280</v>
      </c>
      <c r="M4">
        <f>IFERROR(SUM(LARGE(Table148111732[[#This Row],[Leinster Open]:[Irish Close]],{1,2})/2*3),0)</f>
        <v>360</v>
      </c>
      <c r="N4">
        <f t="shared" si="0"/>
        <v>280</v>
      </c>
    </row>
    <row r="5" spans="1:14" ht="16.5" thickBot="1" x14ac:dyDescent="0.3">
      <c r="A5" s="4">
        <v>4</v>
      </c>
      <c r="B5" s="21" t="s">
        <v>125</v>
      </c>
      <c r="C5" t="s">
        <v>10</v>
      </c>
      <c r="D5" s="2">
        <v>3</v>
      </c>
      <c r="E5" s="7">
        <v>100</v>
      </c>
      <c r="F5" s="12">
        <v>70</v>
      </c>
      <c r="G5" s="12">
        <v>70</v>
      </c>
      <c r="H5" s="12">
        <v>100</v>
      </c>
      <c r="I5" s="9">
        <v>0</v>
      </c>
      <c r="J5" s="9">
        <v>70</v>
      </c>
      <c r="K5">
        <f>SUM(Table148111732[[#This Row],[Leinster Open]:[Irish Close]])</f>
        <v>410</v>
      </c>
      <c r="L5">
        <f>IFERROR(SUM(LARGE(Table148111732[[#This Row],[Leinster Open]:[Irish Close]],{1,2,3})),0)</f>
        <v>270</v>
      </c>
      <c r="M5">
        <f>IFERROR(SUM(LARGE(Table148111732[[#This Row],[Leinster Open]:[Irish Close]],{1,2})/2*3),0)</f>
        <v>300</v>
      </c>
      <c r="N5">
        <f t="shared" si="0"/>
        <v>270</v>
      </c>
    </row>
    <row r="6" spans="1:14" ht="16.5" thickBot="1" x14ac:dyDescent="0.3">
      <c r="A6" s="4">
        <v>5</v>
      </c>
      <c r="B6" s="23" t="s">
        <v>129</v>
      </c>
      <c r="C6" t="s">
        <v>10</v>
      </c>
      <c r="D6" s="2">
        <v>3</v>
      </c>
      <c r="E6" s="7">
        <v>35</v>
      </c>
      <c r="F6" s="12">
        <v>35</v>
      </c>
      <c r="G6" s="12">
        <v>30</v>
      </c>
      <c r="H6" s="12">
        <v>70</v>
      </c>
      <c r="I6" s="9">
        <v>0</v>
      </c>
      <c r="J6" s="9">
        <v>50</v>
      </c>
      <c r="K6">
        <f>SUM(Table148111732[[#This Row],[Leinster Open]:[Irish Close]])</f>
        <v>220</v>
      </c>
      <c r="L6">
        <f>IFERROR(SUM(LARGE(Table148111732[[#This Row],[Leinster Open]:[Irish Close]],{1,2,3})),0)</f>
        <v>155</v>
      </c>
      <c r="M6">
        <f>IFERROR(SUM(LARGE(Table148111732[[#This Row],[Leinster Open]:[Irish Close]],{1,2})/2*3),0)</f>
        <v>180</v>
      </c>
      <c r="N6">
        <f t="shared" si="0"/>
        <v>155</v>
      </c>
    </row>
    <row r="7" spans="1:14" ht="16.5" thickBot="1" x14ac:dyDescent="0.3">
      <c r="A7" s="4">
        <v>6</v>
      </c>
      <c r="B7" s="23" t="s">
        <v>127</v>
      </c>
      <c r="C7" t="s">
        <v>10</v>
      </c>
      <c r="D7" s="2">
        <v>3</v>
      </c>
      <c r="E7" s="7">
        <v>50</v>
      </c>
      <c r="F7" s="12">
        <v>50</v>
      </c>
      <c r="G7" s="12">
        <v>0</v>
      </c>
      <c r="H7" s="12">
        <v>0</v>
      </c>
      <c r="I7" s="9">
        <v>0</v>
      </c>
      <c r="J7" s="9">
        <v>40</v>
      </c>
      <c r="K7">
        <f>SUM(Table148111732[[#This Row],[Leinster Open]:[Irish Close]])</f>
        <v>140</v>
      </c>
      <c r="L7">
        <f>IFERROR(SUM(LARGE(Table148111732[[#This Row],[Leinster Open]:[Irish Close]],{1,2,3})),0)</f>
        <v>140</v>
      </c>
      <c r="M7">
        <f>IFERROR(SUM(LARGE(Table148111732[[#This Row],[Leinster Open]:[Irish Close]],{1,2})/2*3),0)</f>
        <v>150</v>
      </c>
      <c r="N7">
        <f t="shared" si="0"/>
        <v>140</v>
      </c>
    </row>
    <row r="8" spans="1:14" ht="16.5" thickBot="1" x14ac:dyDescent="0.3">
      <c r="A8" s="4">
        <v>7</v>
      </c>
      <c r="B8" s="23" t="s">
        <v>126</v>
      </c>
      <c r="C8" t="s">
        <v>10</v>
      </c>
      <c r="D8" s="2">
        <v>3</v>
      </c>
      <c r="E8" s="7">
        <v>70</v>
      </c>
      <c r="F8" s="12" t="s">
        <v>16</v>
      </c>
      <c r="G8" s="12">
        <v>50</v>
      </c>
      <c r="H8" s="12">
        <v>0</v>
      </c>
      <c r="I8" s="9">
        <v>0</v>
      </c>
      <c r="J8" s="9">
        <v>0</v>
      </c>
      <c r="K8">
        <f>SUM(Table148111732[[#This Row],[Leinster Open]:[Irish Close]])</f>
        <v>120</v>
      </c>
      <c r="L8">
        <f>IFERROR(SUM(LARGE(Table148111732[[#This Row],[Leinster Open]:[Irish Close]],{1,2,3})),0)</f>
        <v>120</v>
      </c>
      <c r="M8">
        <f>IFERROR(SUM(LARGE(Table148111732[[#This Row],[Leinster Open]:[Irish Close]],{1,2})/2*3),0)</f>
        <v>180</v>
      </c>
      <c r="N8">
        <f t="shared" si="0"/>
        <v>120</v>
      </c>
    </row>
    <row r="9" spans="1:14" ht="16.5" thickBot="1" x14ac:dyDescent="0.3">
      <c r="A9" s="4">
        <v>8</v>
      </c>
      <c r="B9" s="22" t="s">
        <v>128</v>
      </c>
      <c r="C9" t="s">
        <v>10</v>
      </c>
      <c r="D9" s="2">
        <v>3</v>
      </c>
      <c r="E9" s="7">
        <v>40</v>
      </c>
      <c r="F9" s="12">
        <v>30</v>
      </c>
      <c r="G9" s="12">
        <v>35</v>
      </c>
      <c r="H9" s="12">
        <v>40</v>
      </c>
      <c r="I9" s="9">
        <v>0</v>
      </c>
      <c r="J9" s="9">
        <v>0</v>
      </c>
      <c r="K9">
        <f>SUM(Table148111732[[#This Row],[Leinster Open]:[Irish Close]])</f>
        <v>145</v>
      </c>
      <c r="L9">
        <f>IFERROR(SUM(LARGE(Table148111732[[#This Row],[Leinster Open]:[Irish Close]],{1,2,3})),0)</f>
        <v>115</v>
      </c>
      <c r="M9">
        <f>IFERROR(SUM(LARGE(Table148111732[[#This Row],[Leinster Open]:[Irish Close]],{1,2})/2*3),0)</f>
        <v>120</v>
      </c>
      <c r="N9">
        <f t="shared" si="0"/>
        <v>115</v>
      </c>
    </row>
    <row r="10" spans="1:14" ht="16.5" thickBot="1" x14ac:dyDescent="0.3">
      <c r="A10" s="4">
        <v>9</v>
      </c>
      <c r="B10" s="8" t="s">
        <v>134</v>
      </c>
      <c r="C10" t="s">
        <v>10</v>
      </c>
      <c r="D10" s="2">
        <v>3</v>
      </c>
      <c r="E10" s="7">
        <v>0</v>
      </c>
      <c r="F10" s="12">
        <v>0</v>
      </c>
      <c r="G10" s="12">
        <v>0</v>
      </c>
      <c r="H10" s="12">
        <v>30</v>
      </c>
      <c r="I10" s="9">
        <v>0</v>
      </c>
      <c r="J10" s="9">
        <v>35</v>
      </c>
      <c r="K10">
        <f>SUM(Table148111732[[#This Row],[Leinster Open]:[Irish Close]])</f>
        <v>65</v>
      </c>
      <c r="L10">
        <f>IFERROR(SUM(LARGE(Table148111732[[#This Row],[Leinster Open]:[Irish Close]],{1,2,3})),0)</f>
        <v>65</v>
      </c>
      <c r="M10">
        <f>IFERROR(SUM(LARGE(Table148111732[[#This Row],[Leinster Open]:[Irish Close]],{1,2})/2*3),0)</f>
        <v>97.5</v>
      </c>
      <c r="N10">
        <f t="shared" si="0"/>
        <v>65</v>
      </c>
    </row>
    <row r="11" spans="1:14" ht="16.5" thickBot="1" x14ac:dyDescent="0.3">
      <c r="A11" s="4">
        <v>10</v>
      </c>
      <c r="B11" s="21" t="s">
        <v>132</v>
      </c>
      <c r="C11" t="s">
        <v>10</v>
      </c>
      <c r="D11" s="2">
        <v>3</v>
      </c>
      <c r="E11" s="7">
        <v>0</v>
      </c>
      <c r="F11" s="12">
        <v>0</v>
      </c>
      <c r="G11" s="12">
        <v>40</v>
      </c>
      <c r="H11" s="12">
        <v>0</v>
      </c>
      <c r="I11" s="9">
        <v>0</v>
      </c>
      <c r="J11" s="9">
        <v>0</v>
      </c>
      <c r="K11">
        <f>SUM(Table148111732[[#This Row],[Leinster Open]:[Irish Close]])</f>
        <v>40</v>
      </c>
      <c r="L11">
        <f>IFERROR(SUM(LARGE(Table148111732[[#This Row],[Leinster Open]:[Irish Close]],{1,2,3})),0)</f>
        <v>40</v>
      </c>
      <c r="M11">
        <f>IFERROR(SUM(LARGE(Table148111732[[#This Row],[Leinster Open]:[Irish Close]],{1,2})/2*3),0)</f>
        <v>60</v>
      </c>
      <c r="N11">
        <f t="shared" si="0"/>
        <v>40</v>
      </c>
    </row>
    <row r="12" spans="1:14" ht="16.5" thickBot="1" x14ac:dyDescent="0.3">
      <c r="A12" s="4">
        <v>11</v>
      </c>
      <c r="B12" s="8" t="s">
        <v>133</v>
      </c>
      <c r="C12" t="s">
        <v>10</v>
      </c>
      <c r="D12" s="2">
        <v>3</v>
      </c>
      <c r="E12" s="7">
        <v>0</v>
      </c>
      <c r="F12" s="12">
        <v>0</v>
      </c>
      <c r="G12" s="12">
        <v>0</v>
      </c>
      <c r="H12" s="12">
        <v>35</v>
      </c>
      <c r="I12" s="9">
        <v>0</v>
      </c>
      <c r="J12" s="9">
        <v>0</v>
      </c>
      <c r="K12">
        <f>SUM(Table148111732[[#This Row],[Leinster Open]:[Irish Close]])</f>
        <v>35</v>
      </c>
      <c r="L12">
        <f>IFERROR(SUM(LARGE(Table148111732[[#This Row],[Leinster Open]:[Irish Close]],{1,2,3})),0)</f>
        <v>35</v>
      </c>
      <c r="M12">
        <f>IFERROR(SUM(LARGE(Table148111732[[#This Row],[Leinster Open]:[Irish Close]],{1,2})/2*3),0)</f>
        <v>52.5</v>
      </c>
      <c r="N12">
        <f t="shared" si="0"/>
        <v>35</v>
      </c>
    </row>
    <row r="13" spans="1:14" ht="16.5" thickBot="1" x14ac:dyDescent="0.3">
      <c r="A13" s="4">
        <v>12</v>
      </c>
      <c r="B13" s="8"/>
      <c r="C13" t="s">
        <v>10</v>
      </c>
      <c r="D13" s="2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>
        <f>SUM(Table148111732[[#This Row],[Leinster Open]:[Irish Close]])</f>
        <v>0</v>
      </c>
      <c r="L13">
        <f>IFERROR(SUM(LARGE(Table148111732[[#This Row],[Leinster Open]:[Irish Close]],{1,2,3})),0)</f>
        <v>0</v>
      </c>
      <c r="M13">
        <f>IFERROR(SUM(LARGE(Table148111732[[#This Row],[Leinster Open]:[Irish Close]],{1,2})/2*3),0)</f>
        <v>0</v>
      </c>
      <c r="N13">
        <f t="shared" si="0"/>
        <v>0</v>
      </c>
    </row>
    <row r="14" spans="1:14" ht="16.5" thickBot="1" x14ac:dyDescent="0.3">
      <c r="A14" s="4">
        <v>13</v>
      </c>
      <c r="B14" s="8"/>
      <c r="C14" t="s">
        <v>10</v>
      </c>
      <c r="D14" s="2">
        <v>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>
        <f>SUM(Table148111732[[#This Row],[Leinster Open]:[Irish Close]])</f>
        <v>0</v>
      </c>
      <c r="L14">
        <f>IFERROR(SUM(LARGE(Table148111732[[#This Row],[Leinster Open]:[Irish Close]],{1,2,3})),0)</f>
        <v>0</v>
      </c>
      <c r="M14">
        <f>IFERROR(SUM(LARGE(Table148111732[[#This Row],[Leinster Open]:[Irish Close]],{1,2})/2*3),0)</f>
        <v>0</v>
      </c>
      <c r="N14">
        <f t="shared" si="0"/>
        <v>0</v>
      </c>
    </row>
    <row r="15" spans="1:14" ht="16.5" thickBot="1" x14ac:dyDescent="0.3">
      <c r="A15" s="4">
        <v>14</v>
      </c>
      <c r="B15" s="23"/>
      <c r="C15" t="s">
        <v>10</v>
      </c>
      <c r="D15" s="2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>
        <f>SUM(Table148111732[[#This Row],[Leinster Open]:[Irish Close]])</f>
        <v>0</v>
      </c>
      <c r="L15">
        <f>IFERROR(SUM(LARGE(Table148111732[[#This Row],[Leinster Open]:[Irish Close]],{1,2,3})),0)</f>
        <v>0</v>
      </c>
      <c r="M15">
        <f>IFERROR(SUM(LARGE(Table148111732[[#This Row],[Leinster Open]:[Irish Close]],{1,2})/2*3),0)</f>
        <v>0</v>
      </c>
      <c r="N15">
        <f t="shared" si="0"/>
        <v>0</v>
      </c>
    </row>
    <row r="16" spans="1:14" ht="16.5" thickBot="1" x14ac:dyDescent="0.3">
      <c r="A16" s="4">
        <v>15</v>
      </c>
      <c r="B16" s="21"/>
      <c r="C16" t="s">
        <v>10</v>
      </c>
      <c r="D16" s="2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>
        <f>SUM(Table148111732[[#This Row],[Leinster Open]:[Irish Close]])</f>
        <v>0</v>
      </c>
      <c r="L16">
        <f>IFERROR(SUM(LARGE(Table148111732[[#This Row],[Leinster Open]:[Irish Close]],{1,2,3})),0)</f>
        <v>0</v>
      </c>
      <c r="M16">
        <f>IFERROR(SUM(LARGE(Table148111732[[#This Row],[Leinster Open]:[Irish Close]],{1,2})/2*3),0)</f>
        <v>0</v>
      </c>
      <c r="N16">
        <f t="shared" si="0"/>
        <v>0</v>
      </c>
    </row>
    <row r="17" spans="1:14" ht="16.5" thickBot="1" x14ac:dyDescent="0.3">
      <c r="A17" s="4">
        <v>16</v>
      </c>
      <c r="B17" s="16"/>
      <c r="C17" t="s">
        <v>10</v>
      </c>
      <c r="D17" s="2">
        <v>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>
        <f>SUM(Table148111732[[#This Row],[Leinster Open]:[Irish Close]])</f>
        <v>0</v>
      </c>
      <c r="L17">
        <f>IFERROR(SUM(LARGE(Table148111732[[#This Row],[Leinster Open]:[Irish Close]],{1,2,3})),0)</f>
        <v>0</v>
      </c>
      <c r="M17">
        <f>IFERROR(SUM(LARGE(Table148111732[[#This Row],[Leinster Open]:[Irish Close]],{1,2})/2*3),0)</f>
        <v>0</v>
      </c>
      <c r="N17">
        <f t="shared" si="0"/>
        <v>0</v>
      </c>
    </row>
    <row r="18" spans="1:14" ht="16.5" thickBot="1" x14ac:dyDescent="0.3">
      <c r="A18" s="4">
        <v>17</v>
      </c>
      <c r="C18" t="s">
        <v>10</v>
      </c>
      <c r="D18" s="2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>
        <f>SUM(Table148111732[[#This Row],[Leinster Open]:[Irish Close]])</f>
        <v>0</v>
      </c>
      <c r="L18">
        <f>IFERROR(SUM(LARGE(Table148111732[[#This Row],[Leinster Open]:[Irish Close]],{1,2,3})),0)</f>
        <v>0</v>
      </c>
      <c r="M18">
        <f>IFERROR(SUM(LARGE(Table148111732[[#This Row],[Leinster Open]:[Irish Close]],{1,2})/2*3),0)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SUM(Table148111732[[#This Row],[Leinster Open]:[Irish Close]])</f>
        <v>0</v>
      </c>
      <c r="L19">
        <f>IFERROR(SUM(LARGE(Table148111732[[#This Row],[Leinster Open]:[Irish Close]],{1,2,3})),0)</f>
        <v>0</v>
      </c>
      <c r="M19">
        <f>IFERROR(SUM(LARGE(Table148111732[[#This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A2" sqref="A2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20" t="s">
        <v>132</v>
      </c>
      <c r="C2" t="s">
        <v>10</v>
      </c>
      <c r="D2" s="2">
        <v>3</v>
      </c>
      <c r="E2" s="9">
        <v>140</v>
      </c>
      <c r="F2" s="10">
        <v>140</v>
      </c>
      <c r="G2" s="9">
        <v>0</v>
      </c>
      <c r="H2" s="9">
        <v>0</v>
      </c>
      <c r="I2" s="9">
        <v>0</v>
      </c>
      <c r="J2" s="9">
        <v>140</v>
      </c>
      <c r="K2">
        <f>SUM(Table148111734[[#This Row],[Leinster Open]:[Irish Close]])</f>
        <v>420</v>
      </c>
      <c r="L2">
        <f>IFERROR(SUM(LARGE(Table148111734[[#This Row],[Leinster Open]:[Irish Close]],{1,2,3})),0)</f>
        <v>420</v>
      </c>
      <c r="M2">
        <f>IFERROR(SUM(LARGE(Table148111734[[#This Row],[Leinster Open]:[Irish Close]],{1,2})/2*3),0)</f>
        <v>420</v>
      </c>
      <c r="N2">
        <f t="shared" ref="N2:N19" si="0">IF(D2=3,L2,M2)</f>
        <v>420</v>
      </c>
    </row>
    <row r="3" spans="1:14" ht="16.5" thickBot="1" x14ac:dyDescent="0.3">
      <c r="A3" s="4">
        <v>2</v>
      </c>
      <c r="B3" s="23" t="s">
        <v>136</v>
      </c>
      <c r="C3" t="s">
        <v>10</v>
      </c>
      <c r="D3" s="2">
        <v>3</v>
      </c>
      <c r="E3" s="7">
        <v>70</v>
      </c>
      <c r="F3" s="12">
        <v>70</v>
      </c>
      <c r="G3" s="9">
        <v>0</v>
      </c>
      <c r="H3" s="9">
        <v>0</v>
      </c>
      <c r="I3" s="9">
        <v>0</v>
      </c>
      <c r="J3" s="9">
        <v>100</v>
      </c>
      <c r="K3">
        <f>SUM(Table148111734[[#This Row],[Leinster Open]:[Irish Close]])</f>
        <v>240</v>
      </c>
      <c r="L3">
        <f>IFERROR(SUM(LARGE(Table148111734[[#This Row],[Leinster Open]:[Irish Close]],{1,2,3})),0)</f>
        <v>240</v>
      </c>
      <c r="M3">
        <f>IFERROR(SUM(LARGE(Table148111734[[#This Row],[Leinster Open]:[Irish Close]],{1,2})/2*3),0)</f>
        <v>255</v>
      </c>
      <c r="N3">
        <f t="shared" si="0"/>
        <v>240</v>
      </c>
    </row>
    <row r="4" spans="1:14" ht="16.5" thickBot="1" x14ac:dyDescent="0.3">
      <c r="A4" s="4">
        <v>3</v>
      </c>
      <c r="B4" s="21" t="s">
        <v>135</v>
      </c>
      <c r="C4" t="s">
        <v>10</v>
      </c>
      <c r="D4" s="2">
        <v>3</v>
      </c>
      <c r="E4" s="7">
        <v>100</v>
      </c>
      <c r="F4" s="12">
        <v>100</v>
      </c>
      <c r="G4" s="9">
        <v>0</v>
      </c>
      <c r="H4" s="9">
        <v>0</v>
      </c>
      <c r="I4" s="9">
        <v>0</v>
      </c>
      <c r="J4" s="9">
        <v>0</v>
      </c>
      <c r="K4">
        <f>SUM(Table148111734[[#This Row],[Leinster Open]:[Irish Close]])</f>
        <v>200</v>
      </c>
      <c r="L4">
        <f>IFERROR(SUM(LARGE(Table148111734[[#This Row],[Leinster Open]:[Irish Close]],{1,2,3})),0)</f>
        <v>200</v>
      </c>
      <c r="M4">
        <f>IFERROR(SUM(LARGE(Table148111734[[#This Row],[Leinster Open]:[Irish Close]],{1,2})/2*3),0)</f>
        <v>300</v>
      </c>
      <c r="N4">
        <f t="shared" si="0"/>
        <v>200</v>
      </c>
    </row>
    <row r="5" spans="1:14" ht="16.5" thickBot="1" x14ac:dyDescent="0.3">
      <c r="A5" s="4">
        <v>4</v>
      </c>
      <c r="B5" s="22" t="s">
        <v>138</v>
      </c>
      <c r="C5" t="s">
        <v>10</v>
      </c>
      <c r="D5" s="2">
        <v>3</v>
      </c>
      <c r="E5" s="7">
        <v>0</v>
      </c>
      <c r="F5" s="12">
        <v>0</v>
      </c>
      <c r="G5" s="9">
        <v>0</v>
      </c>
      <c r="H5" s="9">
        <v>0</v>
      </c>
      <c r="I5" s="9">
        <v>0</v>
      </c>
      <c r="J5" s="9">
        <v>70</v>
      </c>
      <c r="K5">
        <f>SUM(Table148111734[[#This Row],[Leinster Open]:[Irish Close]])</f>
        <v>70</v>
      </c>
      <c r="L5">
        <f>IFERROR(SUM(LARGE(Table148111734[[#This Row],[Leinster Open]:[Irish Close]],{1,2,3})),0)</f>
        <v>70</v>
      </c>
      <c r="M5">
        <f>IFERROR(SUM(LARGE(Table148111734[[#This Row],[Leinster Open]:[Irish Close]],{1,2})/2*3),0)</f>
        <v>105</v>
      </c>
      <c r="N5">
        <f t="shared" si="0"/>
        <v>70</v>
      </c>
    </row>
    <row r="6" spans="1:14" ht="16.5" thickBot="1" x14ac:dyDescent="0.3">
      <c r="A6" s="4">
        <v>5</v>
      </c>
      <c r="B6" s="23" t="s">
        <v>137</v>
      </c>
      <c r="C6" t="s">
        <v>10</v>
      </c>
      <c r="D6" s="2">
        <v>3</v>
      </c>
      <c r="E6" s="9">
        <v>50</v>
      </c>
      <c r="F6" s="9"/>
      <c r="G6" s="9">
        <v>0</v>
      </c>
      <c r="H6" s="9">
        <v>0</v>
      </c>
      <c r="I6" s="9">
        <v>0</v>
      </c>
      <c r="J6" s="9">
        <v>0</v>
      </c>
      <c r="K6">
        <f>SUM(Table148111734[[#This Row],[Leinster Open]:[Irish Close]])</f>
        <v>50</v>
      </c>
      <c r="L6">
        <f>IFERROR(SUM(LARGE(Table148111734[[#This Row],[Leinster Open]:[Irish Close]],{1,2,3})),0)</f>
        <v>50</v>
      </c>
      <c r="M6">
        <f>IFERROR(SUM(LARGE(Table148111734[[#This Row],[Leinster Open]:[Irish Close]],{1,2})/2*3),0)</f>
        <v>75</v>
      </c>
      <c r="N6">
        <f t="shared" si="0"/>
        <v>50</v>
      </c>
    </row>
    <row r="7" spans="1:14" ht="16.5" thickBot="1" x14ac:dyDescent="0.3">
      <c r="A7" s="4">
        <v>6</v>
      </c>
      <c r="B7" s="23" t="s">
        <v>139</v>
      </c>
      <c r="C7" t="s">
        <v>10</v>
      </c>
      <c r="D7" s="2">
        <v>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50</v>
      </c>
      <c r="K7">
        <f>SUM(Table148111734[[#This Row],[Leinster Open]:[Irish Close]])</f>
        <v>50</v>
      </c>
      <c r="L7">
        <f>IFERROR(SUM(LARGE(Table148111734[[#This Row],[Leinster Open]:[Irish Close]],{1,2,3})),0)</f>
        <v>50</v>
      </c>
      <c r="M7">
        <f>IFERROR(SUM(LARGE(Table148111734[[#This Row],[Leinster Open]:[Irish Close]],{1,2})/2*3),0)</f>
        <v>75</v>
      </c>
      <c r="N7">
        <f t="shared" si="0"/>
        <v>50</v>
      </c>
    </row>
    <row r="8" spans="1:14" ht="16.5" thickBot="1" x14ac:dyDescent="0.3">
      <c r="A8" s="4">
        <v>7</v>
      </c>
      <c r="B8" s="21"/>
      <c r="C8" t="s">
        <v>10</v>
      </c>
      <c r="D8" s="2">
        <v>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>
        <f>SUM(Table148111734[[#This Row],[Leinster Open]:[Irish Close]])</f>
        <v>0</v>
      </c>
      <c r="L8">
        <f>IFERROR(SUM(LARGE(Table148111734[[#This Row],[Leinster Open]:[Irish Close]],{1,2,3})),0)</f>
        <v>0</v>
      </c>
      <c r="M8">
        <f>IFERROR(SUM(LARGE(Table148111734[[#This Row],[Leinster Open]:[Irish Close]],{1,2})/2*3),0)</f>
        <v>0</v>
      </c>
      <c r="N8">
        <f t="shared" si="0"/>
        <v>0</v>
      </c>
    </row>
    <row r="9" spans="1:14" ht="16.5" thickBot="1" x14ac:dyDescent="0.3">
      <c r="A9" s="4">
        <v>8</v>
      </c>
      <c r="B9" s="23"/>
      <c r="C9" t="s">
        <v>10</v>
      </c>
      <c r="D9" s="2">
        <v>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>
        <f>SUM(Table148111734[[#This Row],[Leinster Open]:[Irish Close]])</f>
        <v>0</v>
      </c>
      <c r="L9">
        <f>IFERROR(SUM(LARGE(Table148111734[[#This Row],[Leinster Open]:[Irish Close]],{1,2,3})),0)</f>
        <v>0</v>
      </c>
      <c r="M9">
        <f>IFERROR(SUM(LARGE(Table148111734[[#This Row],[Leinster Open]:[Irish Close]],{1,2})/2*3),0)</f>
        <v>0</v>
      </c>
      <c r="N9">
        <f t="shared" si="0"/>
        <v>0</v>
      </c>
    </row>
    <row r="10" spans="1:14" ht="16.5" thickBot="1" x14ac:dyDescent="0.3">
      <c r="A10" s="4">
        <v>9</v>
      </c>
      <c r="B10" s="21"/>
      <c r="C10" t="s">
        <v>10</v>
      </c>
      <c r="D10" s="2">
        <v>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>
        <f>SUM(Table148111734[[#This Row],[Leinster Open]:[Irish Close]])</f>
        <v>0</v>
      </c>
      <c r="L10">
        <f>IFERROR(SUM(LARGE(Table148111734[[#This Row],[Leinster Open]:[Irish Close]],{1,2,3})),0)</f>
        <v>0</v>
      </c>
      <c r="M10">
        <f>IFERROR(SUM(LARGE(Table148111734[[#This Row],[Leinster Open]:[Irish Close]],{1,2})/2*3),0)</f>
        <v>0</v>
      </c>
      <c r="N10">
        <f t="shared" si="0"/>
        <v>0</v>
      </c>
    </row>
    <row r="11" spans="1:14" ht="16.5" thickBot="1" x14ac:dyDescent="0.3">
      <c r="A11" s="4">
        <v>10</v>
      </c>
      <c r="B11" s="8"/>
      <c r="C11" t="s">
        <v>10</v>
      </c>
      <c r="D11" s="2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>
        <f>SUM(Table148111734[[#This Row],[Leinster Open]:[Irish Close]])</f>
        <v>0</v>
      </c>
      <c r="L11">
        <f>IFERROR(SUM(LARGE(Table148111734[[#This Row],[Leinster Open]:[Irish Close]],{1,2,3})),0)</f>
        <v>0</v>
      </c>
      <c r="M11">
        <f>IFERROR(SUM(LARGE(Table148111734[[#This Row],[Leinster Open]:[Irish Close]],{1,2})/2*3),0)</f>
        <v>0</v>
      </c>
      <c r="N11">
        <f t="shared" si="0"/>
        <v>0</v>
      </c>
    </row>
    <row r="12" spans="1:14" ht="16.5" thickBot="1" x14ac:dyDescent="0.3">
      <c r="A12" s="4">
        <v>11</v>
      </c>
      <c r="B12" s="8"/>
      <c r="C12" t="s">
        <v>10</v>
      </c>
      <c r="D12" s="2">
        <v>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>
        <f>SUM(Table148111734[[#This Row],[Leinster Open]:[Irish Close]])</f>
        <v>0</v>
      </c>
      <c r="L12">
        <f>IFERROR(SUM(LARGE(Table148111734[[#This Row],[Leinster Open]:[Irish Close]],{1,2,3})),0)</f>
        <v>0</v>
      </c>
      <c r="M12">
        <f>IFERROR(SUM(LARGE(Table148111734[[#This Row],[Leinster Open]:[Irish Close]],{1,2})/2*3),0)</f>
        <v>0</v>
      </c>
      <c r="N12">
        <f t="shared" si="0"/>
        <v>0</v>
      </c>
    </row>
    <row r="13" spans="1:14" ht="16.5" thickBot="1" x14ac:dyDescent="0.3">
      <c r="A13" s="4">
        <v>12</v>
      </c>
      <c r="B13" s="8"/>
      <c r="C13" t="s">
        <v>10</v>
      </c>
      <c r="D13" s="2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>
        <f>SUM(Table148111734[[#This Row],[Leinster Open]:[Irish Close]])</f>
        <v>0</v>
      </c>
      <c r="L13">
        <f>IFERROR(SUM(LARGE(Table148111734[[#This Row],[Leinster Open]:[Irish Close]],{1,2,3})),0)</f>
        <v>0</v>
      </c>
      <c r="M13">
        <f>IFERROR(SUM(LARGE(Table148111734[[#This Row],[Leinster Open]:[Irish Close]],{1,2})/2*3),0)</f>
        <v>0</v>
      </c>
      <c r="N13">
        <f t="shared" si="0"/>
        <v>0</v>
      </c>
    </row>
    <row r="14" spans="1:14" ht="16.5" thickBot="1" x14ac:dyDescent="0.3">
      <c r="A14" s="4">
        <v>13</v>
      </c>
      <c r="B14" s="8"/>
      <c r="C14" t="s">
        <v>10</v>
      </c>
      <c r="D14" s="2">
        <v>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>
        <f>SUM(Table148111734[[#This Row],[Leinster Open]:[Irish Close]])</f>
        <v>0</v>
      </c>
      <c r="L14">
        <f>IFERROR(SUM(LARGE(Table148111734[[#This Row],[Leinster Open]:[Irish Close]],{1,2,3})),0)</f>
        <v>0</v>
      </c>
      <c r="M14">
        <f>IFERROR(SUM(LARGE(Table148111734[[#This Row],[Leinster Open]:[Irish Close]],{1,2})/2*3),0)</f>
        <v>0</v>
      </c>
      <c r="N14">
        <f t="shared" si="0"/>
        <v>0</v>
      </c>
    </row>
    <row r="15" spans="1:14" ht="16.5" thickBot="1" x14ac:dyDescent="0.3">
      <c r="A15" s="4">
        <v>14</v>
      </c>
      <c r="B15" s="23"/>
      <c r="C15" t="s">
        <v>10</v>
      </c>
      <c r="D15" s="2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>
        <f>SUM(Table148111734[[#This Row],[Leinster Open]:[Irish Close]])</f>
        <v>0</v>
      </c>
      <c r="L15">
        <f>IFERROR(SUM(LARGE(Table148111734[[#This Row],[Leinster Open]:[Irish Close]],{1,2,3})),0)</f>
        <v>0</v>
      </c>
      <c r="M15">
        <f>IFERROR(SUM(LARGE(Table148111734[[#This Row],[Leinster Open]:[Irish Close]],{1,2})/2*3),0)</f>
        <v>0</v>
      </c>
      <c r="N15">
        <f t="shared" si="0"/>
        <v>0</v>
      </c>
    </row>
    <row r="16" spans="1:14" ht="16.5" thickBot="1" x14ac:dyDescent="0.3">
      <c r="A16" s="4">
        <v>15</v>
      </c>
      <c r="B16" s="21"/>
      <c r="C16" t="s">
        <v>10</v>
      </c>
      <c r="D16" s="2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>
        <f>SUM(Table148111734[[#This Row],[Leinster Open]:[Irish Close]])</f>
        <v>0</v>
      </c>
      <c r="L16">
        <f>IFERROR(SUM(LARGE(Table148111734[[#This Row],[Leinster Open]:[Irish Close]],{1,2,3})),0)</f>
        <v>0</v>
      </c>
      <c r="M16">
        <f>IFERROR(SUM(LARGE(Table148111734[[#This Row],[Leinster Open]:[Irish Close]],{1,2})/2*3),0)</f>
        <v>0</v>
      </c>
      <c r="N16">
        <f t="shared" si="0"/>
        <v>0</v>
      </c>
    </row>
    <row r="17" spans="1:14" ht="16.5" thickBot="1" x14ac:dyDescent="0.3">
      <c r="A17" s="4">
        <v>16</v>
      </c>
      <c r="B17" s="16"/>
      <c r="C17" t="s">
        <v>10</v>
      </c>
      <c r="D17" s="2">
        <v>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>
        <f>SUM(Table148111734[[#This Row],[Leinster Open]:[Irish Close]])</f>
        <v>0</v>
      </c>
      <c r="L17">
        <f>IFERROR(SUM(LARGE(Table148111734[[#This Row],[Leinster Open]:[Irish Close]],{1,2,3})),0)</f>
        <v>0</v>
      </c>
      <c r="M17">
        <f>IFERROR(SUM(LARGE(Table148111734[[#This Row],[Leinster Open]:[Irish Close]],{1,2})/2*3),0)</f>
        <v>0</v>
      </c>
      <c r="N17">
        <f t="shared" si="0"/>
        <v>0</v>
      </c>
    </row>
    <row r="18" spans="1:14" ht="16.5" thickBot="1" x14ac:dyDescent="0.3">
      <c r="A18" s="4">
        <v>17</v>
      </c>
      <c r="C18" t="s">
        <v>10</v>
      </c>
      <c r="D18" s="2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>
        <f>SUM(Table148111734[[#This Row],[Leinster Open]:[Irish Close]])</f>
        <v>0</v>
      </c>
      <c r="L18">
        <f>IFERROR(SUM(LARGE(Table148111734[[#This Row],[Leinster Open]:[Irish Close]],{1,2,3})),0)</f>
        <v>0</v>
      </c>
      <c r="M18">
        <f>IFERROR(SUM(LARGE(Table148111734[[#This Row],[Leinster Open]:[Irish Close]],{1,2})/2*3),0)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SUM(Table148111734[[#This Row],[Leinster Open]:[Irish Close]])</f>
        <v>0</v>
      </c>
      <c r="L19">
        <f>IFERROR(SUM(LARGE(Table148111734[[#This Row],[Leinster Open]:[Irish Close]],{1,2,3})),0)</f>
        <v>0</v>
      </c>
      <c r="M19">
        <f>IFERROR(SUM(LARGE(Table148111734[[#This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J14" sqref="J14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20"/>
      <c r="C2" t="s">
        <v>10</v>
      </c>
      <c r="D2" s="2">
        <v>3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>
        <f>SUM(Table148111736[[#This Row],[Leinster Open]:[Irish Close]])</f>
        <v>0</v>
      </c>
      <c r="L2">
        <f>IFERROR(SUM(LARGE(Table148111736[[#This Row],[Leinster Open]:[Irish Close]],{1,2,3})),0)</f>
        <v>0</v>
      </c>
      <c r="M2">
        <f>IFERROR(SUM(LARGE(Table148111736[[#This Row],[Leinster Open]:[Irish Close]],{1,2})/2*3),0)</f>
        <v>0</v>
      </c>
      <c r="N2">
        <f t="shared" ref="N2:N19" si="0">IF(D2=3,L2,M2)</f>
        <v>0</v>
      </c>
    </row>
    <row r="3" spans="1:14" ht="16.5" thickBot="1" x14ac:dyDescent="0.3">
      <c r="A3" s="4">
        <v>2</v>
      </c>
      <c r="B3" s="21"/>
      <c r="C3" t="s">
        <v>10</v>
      </c>
      <c r="D3" s="2">
        <v>3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>
        <f>SUM(Table148111736[[#This Row],[Leinster Open]:[Irish Close]])</f>
        <v>0</v>
      </c>
      <c r="L3">
        <f>IFERROR(SUM(LARGE(Table148111736[[#This Row],[Leinster Open]:[Irish Close]],{1,2,3})),0)</f>
        <v>0</v>
      </c>
      <c r="M3">
        <f>IFERROR(SUM(LARGE(Table148111736[[#This Row],[Leinster Open]:[Irish Close]],{1,2})/2*3),0)</f>
        <v>0</v>
      </c>
      <c r="N3">
        <f t="shared" si="0"/>
        <v>0</v>
      </c>
    </row>
    <row r="4" spans="1:14" ht="16.5" thickBot="1" x14ac:dyDescent="0.3">
      <c r="A4" s="4">
        <v>3</v>
      </c>
      <c r="B4" s="23"/>
      <c r="C4" t="s">
        <v>10</v>
      </c>
      <c r="D4" s="2">
        <v>3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>
        <f>SUM(Table148111736[[#This Row],[Leinster Open]:[Irish Close]])</f>
        <v>0</v>
      </c>
      <c r="L4">
        <f>IFERROR(SUM(LARGE(Table148111736[[#This Row],[Leinster Open]:[Irish Close]],{1,2,3})),0)</f>
        <v>0</v>
      </c>
      <c r="M4">
        <f>IFERROR(SUM(LARGE(Table148111736[[#This Row],[Leinster Open]:[Irish Close]],{1,2})/2*3),0)</f>
        <v>0</v>
      </c>
      <c r="N4">
        <f t="shared" si="0"/>
        <v>0</v>
      </c>
    </row>
    <row r="5" spans="1:14" ht="16.5" thickBot="1" x14ac:dyDescent="0.3">
      <c r="A5" s="4">
        <v>4</v>
      </c>
      <c r="B5" s="23"/>
      <c r="C5" t="s">
        <v>10</v>
      </c>
      <c r="D5" s="2">
        <v>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>
        <f>SUM(Table148111736[[#This Row],[Leinster Open]:[Irish Close]])</f>
        <v>0</v>
      </c>
      <c r="L5">
        <f>IFERROR(SUM(LARGE(Table148111736[[#This Row],[Leinster Open]:[Irish Close]],{1,2,3})),0)</f>
        <v>0</v>
      </c>
      <c r="M5">
        <f>IFERROR(SUM(LARGE(Table148111736[[#This Row],[Leinster Open]:[Irish Close]],{1,2})/2*3),0)</f>
        <v>0</v>
      </c>
      <c r="N5">
        <f t="shared" si="0"/>
        <v>0</v>
      </c>
    </row>
    <row r="6" spans="1:14" ht="16.5" thickBot="1" x14ac:dyDescent="0.3">
      <c r="A6" s="4">
        <v>5</v>
      </c>
      <c r="B6" s="22"/>
      <c r="C6" t="s">
        <v>10</v>
      </c>
      <c r="D6" s="2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>
        <f>SUM(Table148111736[[#This Row],[Leinster Open]:[Irish Close]])</f>
        <v>0</v>
      </c>
      <c r="L6">
        <f>IFERROR(SUM(LARGE(Table148111736[[#This Row],[Leinster Open]:[Irish Close]],{1,2,3})),0)</f>
        <v>0</v>
      </c>
      <c r="M6">
        <f>IFERROR(SUM(LARGE(Table148111736[[#This Row],[Leinster Open]:[Irish Close]],{1,2})/2*3),0)</f>
        <v>0</v>
      </c>
      <c r="N6">
        <f t="shared" si="0"/>
        <v>0</v>
      </c>
    </row>
    <row r="7" spans="1:14" ht="16.5" thickBot="1" x14ac:dyDescent="0.3">
      <c r="A7" s="4">
        <v>6</v>
      </c>
      <c r="B7" s="23"/>
      <c r="C7" t="s">
        <v>10</v>
      </c>
      <c r="D7" s="2">
        <v>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>
        <f>SUM(Table148111736[[#This Row],[Leinster Open]:[Irish Close]])</f>
        <v>0</v>
      </c>
      <c r="L7">
        <f>IFERROR(SUM(LARGE(Table148111736[[#This Row],[Leinster Open]:[Irish Close]],{1,2,3})),0)</f>
        <v>0</v>
      </c>
      <c r="M7">
        <f>IFERROR(SUM(LARGE(Table148111736[[#This Row],[Leinster Open]:[Irish Close]],{1,2})/2*3),0)</f>
        <v>0</v>
      </c>
      <c r="N7">
        <f t="shared" si="0"/>
        <v>0</v>
      </c>
    </row>
    <row r="8" spans="1:14" ht="16.5" thickBot="1" x14ac:dyDescent="0.3">
      <c r="A8" s="4">
        <v>7</v>
      </c>
      <c r="B8" s="21"/>
      <c r="C8" t="s">
        <v>10</v>
      </c>
      <c r="D8" s="2">
        <v>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>
        <f>SUM(Table148111736[[#This Row],[Leinster Open]:[Irish Close]])</f>
        <v>0</v>
      </c>
      <c r="L8">
        <f>IFERROR(SUM(LARGE(Table148111736[[#This Row],[Leinster Open]:[Irish Close]],{1,2,3})),0)</f>
        <v>0</v>
      </c>
      <c r="M8">
        <f>IFERROR(SUM(LARGE(Table148111736[[#This Row],[Leinster Open]:[Irish Close]],{1,2})/2*3),0)</f>
        <v>0</v>
      </c>
      <c r="N8">
        <f t="shared" si="0"/>
        <v>0</v>
      </c>
    </row>
    <row r="9" spans="1:14" ht="16.5" thickBot="1" x14ac:dyDescent="0.3">
      <c r="A9" s="4">
        <v>8</v>
      </c>
      <c r="B9" s="23"/>
      <c r="C9" t="s">
        <v>10</v>
      </c>
      <c r="D9" s="2">
        <v>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>
        <f>SUM(Table148111736[[#This Row],[Leinster Open]:[Irish Close]])</f>
        <v>0</v>
      </c>
      <c r="L9">
        <f>IFERROR(SUM(LARGE(Table148111736[[#This Row],[Leinster Open]:[Irish Close]],{1,2,3})),0)</f>
        <v>0</v>
      </c>
      <c r="M9">
        <f>IFERROR(SUM(LARGE(Table148111736[[#This Row],[Leinster Open]:[Irish Close]],{1,2})/2*3),0)</f>
        <v>0</v>
      </c>
      <c r="N9">
        <f t="shared" si="0"/>
        <v>0</v>
      </c>
    </row>
    <row r="10" spans="1:14" ht="16.5" thickBot="1" x14ac:dyDescent="0.3">
      <c r="A10" s="4">
        <v>9</v>
      </c>
      <c r="B10" s="21"/>
      <c r="C10" t="s">
        <v>10</v>
      </c>
      <c r="D10" s="2">
        <v>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>
        <f>SUM(Table148111736[[#This Row],[Leinster Open]:[Irish Close]])</f>
        <v>0</v>
      </c>
      <c r="L10">
        <f>IFERROR(SUM(LARGE(Table148111736[[#This Row],[Leinster Open]:[Irish Close]],{1,2,3})),0)</f>
        <v>0</v>
      </c>
      <c r="M10">
        <f>IFERROR(SUM(LARGE(Table148111736[[#This Row],[Leinster Open]:[Irish Close]],{1,2})/2*3),0)</f>
        <v>0</v>
      </c>
      <c r="N10">
        <f t="shared" si="0"/>
        <v>0</v>
      </c>
    </row>
    <row r="11" spans="1:14" ht="16.5" thickBot="1" x14ac:dyDescent="0.3">
      <c r="A11" s="4">
        <v>10</v>
      </c>
      <c r="B11" s="8"/>
      <c r="C11" t="s">
        <v>10</v>
      </c>
      <c r="D11" s="2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>
        <f>SUM(Table148111736[[#This Row],[Leinster Open]:[Irish Close]])</f>
        <v>0</v>
      </c>
      <c r="L11">
        <f>IFERROR(SUM(LARGE(Table148111736[[#This Row],[Leinster Open]:[Irish Close]],{1,2,3})),0)</f>
        <v>0</v>
      </c>
      <c r="M11">
        <f>IFERROR(SUM(LARGE(Table148111736[[#This Row],[Leinster Open]:[Irish Close]],{1,2})/2*3),0)</f>
        <v>0</v>
      </c>
      <c r="N11">
        <f t="shared" si="0"/>
        <v>0</v>
      </c>
    </row>
    <row r="12" spans="1:14" ht="16.5" thickBot="1" x14ac:dyDescent="0.3">
      <c r="A12" s="4">
        <v>11</v>
      </c>
      <c r="B12" s="8"/>
      <c r="C12" t="s">
        <v>10</v>
      </c>
      <c r="D12" s="2">
        <v>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>
        <f>SUM(Table148111736[[#This Row],[Leinster Open]:[Irish Close]])</f>
        <v>0</v>
      </c>
      <c r="L12">
        <f>IFERROR(SUM(LARGE(Table148111736[[#This Row],[Leinster Open]:[Irish Close]],{1,2,3})),0)</f>
        <v>0</v>
      </c>
      <c r="M12">
        <f>IFERROR(SUM(LARGE(Table148111736[[#This Row],[Leinster Open]:[Irish Close]],{1,2})/2*3),0)</f>
        <v>0</v>
      </c>
      <c r="N12">
        <f t="shared" si="0"/>
        <v>0</v>
      </c>
    </row>
    <row r="13" spans="1:14" ht="16.5" thickBot="1" x14ac:dyDescent="0.3">
      <c r="A13" s="4">
        <v>12</v>
      </c>
      <c r="B13" s="8"/>
      <c r="C13" t="s">
        <v>10</v>
      </c>
      <c r="D13" s="2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>
        <f>SUM(Table148111736[[#This Row],[Leinster Open]:[Irish Close]])</f>
        <v>0</v>
      </c>
      <c r="L13">
        <f>IFERROR(SUM(LARGE(Table148111736[[#This Row],[Leinster Open]:[Irish Close]],{1,2,3})),0)</f>
        <v>0</v>
      </c>
      <c r="M13">
        <f>IFERROR(SUM(LARGE(Table148111736[[#This Row],[Leinster Open]:[Irish Close]],{1,2})/2*3),0)</f>
        <v>0</v>
      </c>
      <c r="N13">
        <f t="shared" si="0"/>
        <v>0</v>
      </c>
    </row>
    <row r="14" spans="1:14" ht="16.5" thickBot="1" x14ac:dyDescent="0.3">
      <c r="A14" s="4">
        <v>13</v>
      </c>
      <c r="B14" s="8"/>
      <c r="C14" t="s">
        <v>10</v>
      </c>
      <c r="D14" s="2">
        <v>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>
        <f>SUM(Table148111736[[#This Row],[Leinster Open]:[Irish Close]])</f>
        <v>0</v>
      </c>
      <c r="L14">
        <f>IFERROR(SUM(LARGE(Table148111736[[#This Row],[Leinster Open]:[Irish Close]],{1,2,3})),0)</f>
        <v>0</v>
      </c>
      <c r="M14">
        <f>IFERROR(SUM(LARGE(Table148111736[[#This Row],[Leinster Open]:[Irish Close]],{1,2})/2*3),0)</f>
        <v>0</v>
      </c>
      <c r="N14">
        <f t="shared" si="0"/>
        <v>0</v>
      </c>
    </row>
    <row r="15" spans="1:14" ht="16.5" thickBot="1" x14ac:dyDescent="0.3">
      <c r="A15" s="4">
        <v>14</v>
      </c>
      <c r="B15" s="23"/>
      <c r="C15" t="s">
        <v>10</v>
      </c>
      <c r="D15" s="2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>
        <f>SUM(Table148111736[[#This Row],[Leinster Open]:[Irish Close]])</f>
        <v>0</v>
      </c>
      <c r="L15">
        <f>IFERROR(SUM(LARGE(Table148111736[[#This Row],[Leinster Open]:[Irish Close]],{1,2,3})),0)</f>
        <v>0</v>
      </c>
      <c r="M15">
        <f>IFERROR(SUM(LARGE(Table148111736[[#This Row],[Leinster Open]:[Irish Close]],{1,2})/2*3),0)</f>
        <v>0</v>
      </c>
      <c r="N15">
        <f t="shared" si="0"/>
        <v>0</v>
      </c>
    </row>
    <row r="16" spans="1:14" ht="16.5" thickBot="1" x14ac:dyDescent="0.3">
      <c r="A16" s="4">
        <v>15</v>
      </c>
      <c r="B16" s="21"/>
      <c r="C16" t="s">
        <v>10</v>
      </c>
      <c r="D16" s="2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>
        <f>SUM(Table148111736[[#This Row],[Leinster Open]:[Irish Close]])</f>
        <v>0</v>
      </c>
      <c r="L16">
        <f>IFERROR(SUM(LARGE(Table148111736[[#This Row],[Leinster Open]:[Irish Close]],{1,2,3})),0)</f>
        <v>0</v>
      </c>
      <c r="M16">
        <f>IFERROR(SUM(LARGE(Table148111736[[#This Row],[Leinster Open]:[Irish Close]],{1,2})/2*3),0)</f>
        <v>0</v>
      </c>
      <c r="N16">
        <f t="shared" si="0"/>
        <v>0</v>
      </c>
    </row>
    <row r="17" spans="1:14" ht="16.5" thickBot="1" x14ac:dyDescent="0.3">
      <c r="A17" s="4">
        <v>16</v>
      </c>
      <c r="B17" s="16"/>
      <c r="C17" t="s">
        <v>10</v>
      </c>
      <c r="D17" s="2">
        <v>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>
        <f>SUM(Table148111736[[#This Row],[Leinster Open]:[Irish Close]])</f>
        <v>0</v>
      </c>
      <c r="L17">
        <f>IFERROR(SUM(LARGE(Table148111736[[#This Row],[Leinster Open]:[Irish Close]],{1,2,3})),0)</f>
        <v>0</v>
      </c>
      <c r="M17">
        <f>IFERROR(SUM(LARGE(Table148111736[[#This Row],[Leinster Open]:[Irish Close]],{1,2})/2*3),0)</f>
        <v>0</v>
      </c>
      <c r="N17">
        <f t="shared" si="0"/>
        <v>0</v>
      </c>
    </row>
    <row r="18" spans="1:14" ht="16.5" thickBot="1" x14ac:dyDescent="0.3">
      <c r="A18" s="4">
        <v>17</v>
      </c>
      <c r="C18" t="s">
        <v>10</v>
      </c>
      <c r="D18" s="2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>
        <f>SUM(Table148111736[[#This Row],[Leinster Open]:[Irish Close]])</f>
        <v>0</v>
      </c>
      <c r="L18">
        <f>IFERROR(SUM(LARGE(Table148111736[[#This Row],[Leinster Open]:[Irish Close]],{1,2,3})),0)</f>
        <v>0</v>
      </c>
      <c r="M18">
        <f>IFERROR(SUM(LARGE(Table148111736[[#This Row],[Leinster Open]:[Irish Close]],{1,2})/2*3),0)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SUM(Table148111736[[#This Row],[Leinster Open]:[Irish Close]])</f>
        <v>0</v>
      </c>
      <c r="L19">
        <f>IFERROR(SUM(LARGE(Table148111736[[#This Row],[Leinster Open]:[Irish Close]],{1,2,3})),0)</f>
        <v>0</v>
      </c>
      <c r="M19">
        <f>IFERROR(SUM(LARGE(Table148111736[[#This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N8" sqref="N8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3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20" t="s">
        <v>50</v>
      </c>
      <c r="C2" t="s">
        <v>10</v>
      </c>
      <c r="D2" s="2">
        <v>3</v>
      </c>
      <c r="E2" s="9">
        <v>140</v>
      </c>
      <c r="F2" s="10">
        <v>0</v>
      </c>
      <c r="G2" s="10">
        <v>0</v>
      </c>
      <c r="H2" s="10">
        <v>140</v>
      </c>
      <c r="I2" s="9">
        <v>100</v>
      </c>
      <c r="J2" s="9">
        <v>0</v>
      </c>
      <c r="K2">
        <f>SUM(Table148[[#This Row],[Leinster Open]:[Irish Close]])</f>
        <v>380</v>
      </c>
      <c r="L2">
        <f>IFERROR(SUM(LARGE(Table148[[#This Row],[Leinster Open]:[Irish Close]],{1,2,3})),0)</f>
        <v>380</v>
      </c>
      <c r="M2">
        <f>IFERROR(SUM(LARGE(Table148[[#This Row],[Leinster Open]:[Irish Close]],{1,2})/2*3),0)</f>
        <v>420</v>
      </c>
      <c r="N2">
        <f t="shared" ref="N2:N19" si="0">IF(D2=3,L2,M2)</f>
        <v>380</v>
      </c>
    </row>
    <row r="3" spans="1:14" ht="16.5" thickBot="1" x14ac:dyDescent="0.3">
      <c r="A3" s="4">
        <v>1</v>
      </c>
      <c r="B3" s="21" t="s">
        <v>51</v>
      </c>
      <c r="C3" t="s">
        <v>10</v>
      </c>
      <c r="D3" s="2">
        <v>3</v>
      </c>
      <c r="E3" s="7">
        <v>100</v>
      </c>
      <c r="F3" s="12">
        <v>140</v>
      </c>
      <c r="G3" s="12">
        <v>0</v>
      </c>
      <c r="H3" s="12">
        <v>0</v>
      </c>
      <c r="I3" s="7">
        <v>0</v>
      </c>
      <c r="J3" s="9">
        <v>140</v>
      </c>
      <c r="K3">
        <f>SUM(Table148[[#This Row],[Leinster Open]:[Irish Close]])</f>
        <v>380</v>
      </c>
      <c r="L3">
        <f>IFERROR(SUM(LARGE(Table148[[#This Row],[Leinster Open]:[Irish Close]],{1,2,3})),0)</f>
        <v>380</v>
      </c>
      <c r="M3">
        <f>IFERROR(SUM(LARGE(Table148[[#This Row],[Leinster Open]:[Irish Close]],{1,2})/2*3),0)</f>
        <v>420</v>
      </c>
      <c r="N3">
        <f t="shared" si="0"/>
        <v>380</v>
      </c>
    </row>
    <row r="4" spans="1:14" ht="16.5" thickBot="1" x14ac:dyDescent="0.3">
      <c r="A4" s="4">
        <v>1</v>
      </c>
      <c r="B4" s="21" t="s">
        <v>56</v>
      </c>
      <c r="C4" t="s">
        <v>10</v>
      </c>
      <c r="D4" s="2">
        <v>3</v>
      </c>
      <c r="E4" s="7">
        <v>30</v>
      </c>
      <c r="F4" s="12">
        <v>50</v>
      </c>
      <c r="G4" s="12">
        <v>140</v>
      </c>
      <c r="H4" s="12">
        <v>0</v>
      </c>
      <c r="I4" s="7">
        <v>140</v>
      </c>
      <c r="J4" s="9">
        <v>100</v>
      </c>
      <c r="K4">
        <f>SUM(Table148[[#This Row],[Leinster Open]:[Irish Close]])</f>
        <v>460</v>
      </c>
      <c r="L4">
        <f>IFERROR(SUM(LARGE(Table148[[#This Row],[Leinster Open]:[Irish Close]],{1,2,3})),0)</f>
        <v>380</v>
      </c>
      <c r="M4">
        <f>IFERROR(SUM(LARGE(Table148[[#This Row],[Leinster Open]:[Irish Close]],{1,2})/2*3),0)</f>
        <v>420</v>
      </c>
      <c r="N4">
        <f t="shared" si="0"/>
        <v>380</v>
      </c>
    </row>
    <row r="5" spans="1:14" ht="16.5" thickBot="1" x14ac:dyDescent="0.3">
      <c r="A5" s="4">
        <v>4</v>
      </c>
      <c r="B5" s="8" t="s">
        <v>60</v>
      </c>
      <c r="C5" t="s">
        <v>10</v>
      </c>
      <c r="D5" s="2">
        <v>3</v>
      </c>
      <c r="E5" s="7">
        <v>0</v>
      </c>
      <c r="F5" s="12">
        <v>100</v>
      </c>
      <c r="G5" s="11">
        <v>100</v>
      </c>
      <c r="H5" s="12">
        <v>0</v>
      </c>
      <c r="I5" s="7">
        <v>70</v>
      </c>
      <c r="J5" s="9">
        <v>0</v>
      </c>
      <c r="K5">
        <f>SUM(Table148[[#This Row],[Leinster Open]:[Irish Close]])</f>
        <v>270</v>
      </c>
      <c r="L5">
        <f>IFERROR(SUM(LARGE(Table148[[#This Row],[Leinster Open]:[Irish Close]],{1,2,3})),0)</f>
        <v>270</v>
      </c>
      <c r="M5">
        <f>IFERROR(SUM(LARGE(Table148[[#This Row],[Leinster Open]:[Irish Close]],{1,2})/2*3),0)</f>
        <v>300</v>
      </c>
      <c r="N5">
        <f t="shared" si="0"/>
        <v>270</v>
      </c>
    </row>
    <row r="6" spans="1:14" ht="16.5" thickBot="1" x14ac:dyDescent="0.3">
      <c r="A6" s="4">
        <v>5</v>
      </c>
      <c r="B6" s="23" t="s">
        <v>52</v>
      </c>
      <c r="C6" t="s">
        <v>10</v>
      </c>
      <c r="D6" s="2">
        <v>3</v>
      </c>
      <c r="E6" s="7">
        <v>70</v>
      </c>
      <c r="F6" s="12">
        <v>70</v>
      </c>
      <c r="G6" s="12">
        <v>50</v>
      </c>
      <c r="H6" s="12">
        <v>70</v>
      </c>
      <c r="I6" s="7">
        <v>40</v>
      </c>
      <c r="J6" s="9">
        <v>0</v>
      </c>
      <c r="K6">
        <f>SUM(Table148[[#This Row],[Leinster Open]:[Irish Close]])</f>
        <v>300</v>
      </c>
      <c r="L6">
        <f>IFERROR(SUM(LARGE(Table148[[#This Row],[Leinster Open]:[Irish Close]],{1,2,3})),0)</f>
        <v>210</v>
      </c>
      <c r="M6">
        <f>IFERROR(SUM(LARGE(Table148[[#This Row],[Leinster Open]:[Irish Close]],{1,2})/2*3),0)</f>
        <v>210</v>
      </c>
      <c r="N6">
        <f t="shared" si="0"/>
        <v>210</v>
      </c>
    </row>
    <row r="7" spans="1:14" ht="16.5" thickBot="1" x14ac:dyDescent="0.3">
      <c r="A7" s="4">
        <v>6</v>
      </c>
      <c r="B7" s="8" t="s">
        <v>43</v>
      </c>
      <c r="C7" t="s">
        <v>10</v>
      </c>
      <c r="D7" s="2">
        <v>3</v>
      </c>
      <c r="E7" s="7">
        <v>0</v>
      </c>
      <c r="F7" s="12">
        <v>0</v>
      </c>
      <c r="G7" s="12">
        <v>70</v>
      </c>
      <c r="H7" s="12">
        <v>0</v>
      </c>
      <c r="I7" s="7">
        <v>50</v>
      </c>
      <c r="J7" s="9">
        <v>50</v>
      </c>
      <c r="K7">
        <f>SUM(Table148[[#This Row],[Leinster Open]:[Irish Close]])</f>
        <v>170</v>
      </c>
      <c r="L7">
        <f>IFERROR(SUM(LARGE(Table148[[#This Row],[Leinster Open]:[Irish Close]],{1,2,3})),0)</f>
        <v>170</v>
      </c>
      <c r="M7">
        <f>IFERROR(SUM(LARGE(Table148[[#This Row],[Leinster Open]:[Irish Close]],{1,2})/2*3),0)</f>
        <v>180</v>
      </c>
      <c r="N7">
        <f t="shared" si="0"/>
        <v>170</v>
      </c>
    </row>
    <row r="8" spans="1:14" ht="16.5" thickBot="1" x14ac:dyDescent="0.3">
      <c r="A8" s="4">
        <v>7</v>
      </c>
      <c r="B8" s="22" t="s">
        <v>54</v>
      </c>
      <c r="C8" t="s">
        <v>10</v>
      </c>
      <c r="D8" s="2">
        <v>3</v>
      </c>
      <c r="E8" s="7">
        <v>40</v>
      </c>
      <c r="F8" s="12">
        <v>0</v>
      </c>
      <c r="G8" s="12">
        <v>40</v>
      </c>
      <c r="H8" s="12">
        <v>50</v>
      </c>
      <c r="I8" s="7">
        <v>25</v>
      </c>
      <c r="J8" s="9">
        <v>70</v>
      </c>
      <c r="K8">
        <f>SUM(Table148[[#This Row],[Leinster Open]:[Irish Close]])</f>
        <v>225</v>
      </c>
      <c r="L8">
        <f>IFERROR(SUM(LARGE(Table148[[#This Row],[Leinster Open]:[Irish Close]],{1,2,3})),0)</f>
        <v>160</v>
      </c>
      <c r="M8">
        <f>IFERROR(SUM(LARGE(Table148[[#This Row],[Leinster Open]:[Irish Close]],{1,2})/2*3),0)</f>
        <v>180</v>
      </c>
      <c r="N8">
        <f t="shared" si="0"/>
        <v>160</v>
      </c>
    </row>
    <row r="9" spans="1:14" ht="16.5" thickBot="1" x14ac:dyDescent="0.3">
      <c r="A9" s="4">
        <v>8</v>
      </c>
      <c r="B9" s="23" t="s">
        <v>57</v>
      </c>
      <c r="C9" t="s">
        <v>10</v>
      </c>
      <c r="D9" s="2">
        <v>3</v>
      </c>
      <c r="E9" s="7">
        <v>0</v>
      </c>
      <c r="F9" s="12">
        <v>0</v>
      </c>
      <c r="G9" s="12">
        <v>0</v>
      </c>
      <c r="H9" s="12">
        <v>100</v>
      </c>
      <c r="I9" s="7">
        <v>0</v>
      </c>
      <c r="J9" s="9">
        <v>0</v>
      </c>
      <c r="K9">
        <f>SUM(Table148[[#This Row],[Leinster Open]:[Irish Close]])</f>
        <v>100</v>
      </c>
      <c r="L9">
        <f>IFERROR(SUM(LARGE(Table148[[#This Row],[Leinster Open]:[Irish Close]],{1,2,3})),0)</f>
        <v>100</v>
      </c>
      <c r="M9">
        <f>IFERROR(SUM(LARGE(Table148[[#This Row],[Leinster Open]:[Irish Close]],{1,2})/2*3),0)</f>
        <v>150</v>
      </c>
      <c r="N9">
        <f t="shared" si="0"/>
        <v>100</v>
      </c>
    </row>
    <row r="10" spans="1:14" ht="16.5" thickBot="1" x14ac:dyDescent="0.3">
      <c r="A10" s="4">
        <v>9</v>
      </c>
      <c r="B10" s="23" t="s">
        <v>53</v>
      </c>
      <c r="C10" t="s">
        <v>10</v>
      </c>
      <c r="D10" s="2">
        <v>3</v>
      </c>
      <c r="E10" s="7">
        <v>50</v>
      </c>
      <c r="F10" s="12">
        <v>0</v>
      </c>
      <c r="G10" s="12">
        <v>0</v>
      </c>
      <c r="H10" s="12">
        <v>0</v>
      </c>
      <c r="I10" s="7">
        <v>35</v>
      </c>
      <c r="J10" s="9">
        <v>0</v>
      </c>
      <c r="K10">
        <f>SUM(Table148[[#This Row],[Leinster Open]:[Irish Close]])</f>
        <v>85</v>
      </c>
      <c r="L10">
        <f>IFERROR(SUM(LARGE(Table148[[#This Row],[Leinster Open]:[Irish Close]],{1,2,3})),0)</f>
        <v>85</v>
      </c>
      <c r="M10">
        <f>IFERROR(SUM(LARGE(Table148[[#This Row],[Leinster Open]:[Irish Close]],{1,2})/2*3),0)</f>
        <v>127.5</v>
      </c>
      <c r="N10">
        <f t="shared" si="0"/>
        <v>85</v>
      </c>
    </row>
    <row r="11" spans="1:14" ht="16.5" thickBot="1" x14ac:dyDescent="0.3">
      <c r="A11" s="4">
        <v>10</v>
      </c>
      <c r="B11" s="8" t="s">
        <v>63</v>
      </c>
      <c r="C11" t="s">
        <v>10</v>
      </c>
      <c r="D11" s="2">
        <v>3</v>
      </c>
      <c r="E11" s="7">
        <v>0</v>
      </c>
      <c r="F11" s="12">
        <v>0</v>
      </c>
      <c r="G11" s="12">
        <v>0</v>
      </c>
      <c r="H11" s="12">
        <v>0</v>
      </c>
      <c r="I11" s="7">
        <v>0</v>
      </c>
      <c r="J11" s="9">
        <v>40</v>
      </c>
      <c r="K11">
        <f>SUM(Table148[[#This Row],[Leinster Open]:[Irish Close]])</f>
        <v>40</v>
      </c>
      <c r="L11">
        <f>IFERROR(SUM(LARGE(Table148[[#This Row],[Leinster Open]:[Irish Close]],{1,2,3})),0)</f>
        <v>40</v>
      </c>
      <c r="M11">
        <f>IFERROR(SUM(LARGE(Table148[[#This Row],[Leinster Open]:[Irish Close]],{1,2})/2*3),0)</f>
        <v>60</v>
      </c>
      <c r="N11">
        <f t="shared" si="0"/>
        <v>40</v>
      </c>
    </row>
    <row r="12" spans="1:14" ht="16.5" thickBot="1" x14ac:dyDescent="0.3">
      <c r="A12" s="4">
        <v>10</v>
      </c>
      <c r="B12" s="21" t="s">
        <v>58</v>
      </c>
      <c r="C12" t="s">
        <v>10</v>
      </c>
      <c r="D12" s="2">
        <v>3</v>
      </c>
      <c r="E12" s="7">
        <v>0</v>
      </c>
      <c r="F12" s="12">
        <v>0</v>
      </c>
      <c r="G12" s="12">
        <v>0</v>
      </c>
      <c r="H12" s="12">
        <v>40</v>
      </c>
      <c r="I12" s="7">
        <v>0</v>
      </c>
      <c r="J12" s="9">
        <v>0</v>
      </c>
      <c r="K12">
        <f>SUM(Table148[[#This Row],[Leinster Open]:[Irish Close]])</f>
        <v>40</v>
      </c>
      <c r="L12">
        <f>IFERROR(SUM(LARGE(Table148[[#This Row],[Leinster Open]:[Irish Close]],{1,2,3})),0)</f>
        <v>40</v>
      </c>
      <c r="M12">
        <f>IFERROR(SUM(LARGE(Table148[[#This Row],[Leinster Open]:[Irish Close]],{1,2})/2*3),0)</f>
        <v>60</v>
      </c>
      <c r="N12">
        <f t="shared" si="0"/>
        <v>40</v>
      </c>
    </row>
    <row r="13" spans="1:14" ht="16.5" thickBot="1" x14ac:dyDescent="0.3">
      <c r="A13" s="4">
        <v>12</v>
      </c>
      <c r="B13" s="14" t="s">
        <v>64</v>
      </c>
      <c r="C13" t="s">
        <v>10</v>
      </c>
      <c r="D13" s="2">
        <v>3</v>
      </c>
      <c r="E13" s="7">
        <v>0</v>
      </c>
      <c r="F13" s="12">
        <v>0</v>
      </c>
      <c r="G13" s="12">
        <v>0</v>
      </c>
      <c r="H13" s="12">
        <v>0</v>
      </c>
      <c r="I13" s="7">
        <v>0</v>
      </c>
      <c r="J13" s="9">
        <v>35</v>
      </c>
      <c r="K13">
        <f>SUM(Table148[[#This Row],[Leinster Open]:[Irish Close]])</f>
        <v>35</v>
      </c>
      <c r="L13">
        <f>IFERROR(SUM(LARGE(Table148[[#This Row],[Leinster Open]:[Irish Close]],{1,2,3})),0)</f>
        <v>35</v>
      </c>
      <c r="M13">
        <f>IFERROR(SUM(LARGE(Table148[[#This Row],[Leinster Open]:[Irish Close]],{1,2})/2*3),0)</f>
        <v>52.5</v>
      </c>
      <c r="N13">
        <f t="shared" si="0"/>
        <v>35</v>
      </c>
    </row>
    <row r="14" spans="1:14" ht="16.5" thickBot="1" x14ac:dyDescent="0.3">
      <c r="A14" s="4">
        <v>12</v>
      </c>
      <c r="B14" s="23" t="s">
        <v>55</v>
      </c>
      <c r="C14" t="s">
        <v>10</v>
      </c>
      <c r="D14" s="2">
        <v>3</v>
      </c>
      <c r="E14" s="7">
        <v>35</v>
      </c>
      <c r="F14" s="12">
        <v>0</v>
      </c>
      <c r="G14" s="12">
        <v>0</v>
      </c>
      <c r="H14" s="12">
        <v>0</v>
      </c>
      <c r="I14" s="7">
        <v>0</v>
      </c>
      <c r="J14" s="9">
        <v>0</v>
      </c>
      <c r="K14">
        <f>SUM(Table148[[#This Row],[Leinster Open]:[Irish Close]])</f>
        <v>35</v>
      </c>
      <c r="L14">
        <f>IFERROR(SUM(LARGE(Table148[[#This Row],[Leinster Open]:[Irish Close]],{1,2,3})),0)</f>
        <v>35</v>
      </c>
      <c r="M14">
        <f>IFERROR(SUM(LARGE(Table148[[#This Row],[Leinster Open]:[Irish Close]],{1,2})/2*3),0)</f>
        <v>52.5</v>
      </c>
      <c r="N14">
        <f t="shared" si="0"/>
        <v>35</v>
      </c>
    </row>
    <row r="15" spans="1:14" ht="16.5" thickBot="1" x14ac:dyDescent="0.3">
      <c r="A15" s="4">
        <v>12</v>
      </c>
      <c r="B15" s="8" t="s">
        <v>59</v>
      </c>
      <c r="C15" t="s">
        <v>10</v>
      </c>
      <c r="D15" s="2">
        <v>3</v>
      </c>
      <c r="E15" s="7">
        <v>0</v>
      </c>
      <c r="F15" s="12">
        <v>0</v>
      </c>
      <c r="G15" s="12">
        <v>0</v>
      </c>
      <c r="H15" s="12">
        <v>35</v>
      </c>
      <c r="I15" s="7">
        <v>0</v>
      </c>
      <c r="J15" s="9">
        <v>0</v>
      </c>
      <c r="K15">
        <f>SUM(Table148[[#This Row],[Leinster Open]:[Irish Close]])</f>
        <v>35</v>
      </c>
      <c r="L15">
        <f>IFERROR(SUM(LARGE(Table148[[#This Row],[Leinster Open]:[Irish Close]],{1,2,3})),0)</f>
        <v>35</v>
      </c>
      <c r="M15">
        <f>IFERROR(SUM(LARGE(Table148[[#This Row],[Leinster Open]:[Irish Close]],{1,2})/2*3),0)</f>
        <v>52.5</v>
      </c>
      <c r="N15">
        <f t="shared" si="0"/>
        <v>35</v>
      </c>
    </row>
    <row r="16" spans="1:14" ht="16.5" thickBot="1" x14ac:dyDescent="0.3">
      <c r="A16" s="4">
        <v>12</v>
      </c>
      <c r="B16" s="8" t="s">
        <v>61</v>
      </c>
      <c r="C16" t="s">
        <v>10</v>
      </c>
      <c r="D16" s="2">
        <v>3</v>
      </c>
      <c r="E16" s="7">
        <v>0</v>
      </c>
      <c r="F16" s="12">
        <v>0</v>
      </c>
      <c r="G16" s="12">
        <v>35</v>
      </c>
      <c r="H16" s="12">
        <v>0</v>
      </c>
      <c r="I16" s="7">
        <v>0</v>
      </c>
      <c r="J16" s="9">
        <v>0</v>
      </c>
      <c r="K16">
        <f>SUM(Table148[[#This Row],[Leinster Open]:[Irish Close]])</f>
        <v>35</v>
      </c>
      <c r="L16">
        <f>IFERROR(SUM(LARGE(Table148[[#This Row],[Leinster Open]:[Irish Close]],{1,2,3})),0)</f>
        <v>35</v>
      </c>
      <c r="M16">
        <f>IFERROR(SUM(LARGE(Table148[[#This Row],[Leinster Open]:[Irish Close]],{1,2})/2*3),0)</f>
        <v>52.5</v>
      </c>
      <c r="N16">
        <f t="shared" si="0"/>
        <v>35</v>
      </c>
    </row>
    <row r="17" spans="1:14" ht="16.5" thickBot="1" x14ac:dyDescent="0.3">
      <c r="A17" s="4">
        <v>16</v>
      </c>
      <c r="B17" s="26" t="s">
        <v>42</v>
      </c>
      <c r="C17" t="s">
        <v>10</v>
      </c>
      <c r="D17" s="2">
        <v>3</v>
      </c>
      <c r="E17" s="7">
        <v>0</v>
      </c>
      <c r="F17" s="12">
        <v>0</v>
      </c>
      <c r="G17" s="9">
        <v>0</v>
      </c>
      <c r="H17" s="9">
        <v>0</v>
      </c>
      <c r="I17" s="9">
        <v>30</v>
      </c>
      <c r="J17" s="9">
        <v>0</v>
      </c>
      <c r="K17">
        <f>SUM(Table148[[#This Row],[Leinster Open]:[Irish Close]])</f>
        <v>30</v>
      </c>
      <c r="L17">
        <f>IFERROR(SUM(LARGE(Table148[[#This Row],[Leinster Open]:[Irish Close]],{1,2,3})),0)</f>
        <v>30</v>
      </c>
      <c r="M17">
        <f>IFERROR(SUM(LARGE(Table148[[#This Row],[Leinster Open]:[Irish Close]],{1,2})/2*3),0)</f>
        <v>45</v>
      </c>
      <c r="N17">
        <f t="shared" si="0"/>
        <v>30</v>
      </c>
    </row>
    <row r="18" spans="1:14" ht="16.5" thickBot="1" x14ac:dyDescent="0.3">
      <c r="A18" s="4">
        <v>17</v>
      </c>
      <c r="B18" s="27" t="s">
        <v>62</v>
      </c>
      <c r="C18" t="s">
        <v>10</v>
      </c>
      <c r="D18" s="2">
        <v>3</v>
      </c>
      <c r="E18" s="7">
        <v>0</v>
      </c>
      <c r="F18" s="12">
        <v>0</v>
      </c>
      <c r="G18" s="9">
        <v>25</v>
      </c>
      <c r="H18" s="9">
        <v>0</v>
      </c>
      <c r="I18" s="9">
        <v>0</v>
      </c>
      <c r="J18" s="9">
        <v>0</v>
      </c>
      <c r="K18">
        <f>SUM(Table148[[#This Row],[Leinster Open]:[Irish Close]])</f>
        <v>25</v>
      </c>
      <c r="L18">
        <f>IFERROR(SUM(LARGE(Table148[[#This Row],[Leinster Open]:[Irish Close]],{1,2,3})),0)</f>
        <v>25</v>
      </c>
      <c r="M18">
        <f>IFERROR(SUM(LARGE(Table148[[#This Row],[Leinster Open]:[Irish Close]],{1,2})/2*3),0)</f>
        <v>37.5</v>
      </c>
      <c r="N18">
        <f t="shared" si="0"/>
        <v>25</v>
      </c>
    </row>
    <row r="19" spans="1:14" ht="16.5" thickBot="1" x14ac:dyDescent="0.3">
      <c r="A19" s="4">
        <v>18</v>
      </c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SUM(Table148[[#This Row],[Leinster Open]:[Irish Close]])</f>
        <v>0</v>
      </c>
      <c r="L19">
        <f>IFERROR(SUM(LARGE(Table148[[#This Row],[Leinster Open]:[Irish Close]],{1,2,3})),0)</f>
        <v>0</v>
      </c>
      <c r="M19">
        <f>IFERROR(SUM(LARGE(Table148[[#This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80" zoomScaleNormal="80" workbookViewId="0">
      <selection activeCell="I25" sqref="I25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20" t="s">
        <v>75</v>
      </c>
      <c r="C2" t="s">
        <v>10</v>
      </c>
      <c r="D2" s="2">
        <v>3</v>
      </c>
      <c r="E2" s="9">
        <v>140</v>
      </c>
      <c r="F2" s="9">
        <v>0</v>
      </c>
      <c r="G2" s="9">
        <v>0</v>
      </c>
      <c r="H2" s="9">
        <v>0</v>
      </c>
      <c r="I2" s="9">
        <v>0</v>
      </c>
      <c r="J2" s="9">
        <v>140</v>
      </c>
      <c r="K2">
        <f>SUM(Table14811[[#This Row],[Leinster Open]:[Irish Close]])</f>
        <v>280</v>
      </c>
      <c r="L2">
        <f>IFERROR(SUM(LARGE(Table14811[[#This Row],[Leinster Open]:[Irish Close]],{1,2,3})),0)</f>
        <v>280</v>
      </c>
      <c r="M2">
        <f>IFERROR(SUM(LARGE(Table14811[[#This Row],[Leinster Open]:[Irish Close]],{1,2})/2*3),0)</f>
        <v>420</v>
      </c>
      <c r="N2">
        <f t="shared" ref="N2:N19" si="0">IF(D2=3,L2,M2)</f>
        <v>280</v>
      </c>
    </row>
    <row r="3" spans="1:14" ht="16.5" thickBot="1" x14ac:dyDescent="0.3">
      <c r="A3" s="4">
        <v>2</v>
      </c>
      <c r="B3" s="21" t="s">
        <v>76</v>
      </c>
      <c r="C3" t="s">
        <v>10</v>
      </c>
      <c r="D3" s="2">
        <v>3</v>
      </c>
      <c r="E3" s="9">
        <v>100</v>
      </c>
      <c r="F3" s="9">
        <v>0</v>
      </c>
      <c r="G3" s="9">
        <v>0</v>
      </c>
      <c r="H3" s="9">
        <v>0</v>
      </c>
      <c r="I3" s="9">
        <v>0</v>
      </c>
      <c r="J3" s="9">
        <v>100</v>
      </c>
      <c r="K3">
        <f>SUM(Table14811[[#This Row],[Leinster Open]:[Irish Close]])</f>
        <v>200</v>
      </c>
      <c r="L3">
        <f>IFERROR(SUM(LARGE(Table14811[[#This Row],[Leinster Open]:[Irish Close]],{1,2,3})),0)</f>
        <v>200</v>
      </c>
      <c r="M3">
        <f>IFERROR(SUM(LARGE(Table14811[[#This Row],[Leinster Open]:[Irish Close]],{1,2})/2*3),0)</f>
        <v>300</v>
      </c>
      <c r="N3">
        <f t="shared" si="0"/>
        <v>200</v>
      </c>
    </row>
    <row r="4" spans="1:14" ht="16.5" thickBot="1" x14ac:dyDescent="0.3">
      <c r="A4" s="4">
        <v>3</v>
      </c>
      <c r="B4" s="23" t="s">
        <v>143</v>
      </c>
      <c r="C4" t="s">
        <v>10</v>
      </c>
      <c r="D4" s="2">
        <v>3</v>
      </c>
      <c r="E4" s="9">
        <v>0</v>
      </c>
      <c r="F4" s="9">
        <v>140</v>
      </c>
      <c r="G4" s="9">
        <v>0</v>
      </c>
      <c r="H4" s="9">
        <v>0</v>
      </c>
      <c r="I4" s="9">
        <v>0</v>
      </c>
      <c r="J4" s="9">
        <v>0</v>
      </c>
      <c r="K4">
        <f>SUM(Table14811[[#This Row],[Leinster Open]:[Irish Close]])</f>
        <v>140</v>
      </c>
      <c r="L4">
        <f>IFERROR(SUM(LARGE(Table14811[[#This Row],[Leinster Open]:[Irish Close]],{1,2,3})),0)</f>
        <v>140</v>
      </c>
      <c r="M4">
        <f>IFERROR(SUM(LARGE(Table14811[[#This Row],[Leinster Open]:[Irish Close]],{1,2})/2*3),0)</f>
        <v>210</v>
      </c>
      <c r="N4">
        <f t="shared" si="0"/>
        <v>140</v>
      </c>
    </row>
    <row r="5" spans="1:14" ht="16.5" thickBot="1" x14ac:dyDescent="0.3">
      <c r="A5" s="4">
        <v>4</v>
      </c>
      <c r="B5" s="8" t="s">
        <v>84</v>
      </c>
      <c r="C5" t="s">
        <v>10</v>
      </c>
      <c r="D5" s="2">
        <v>3</v>
      </c>
      <c r="E5" s="9">
        <v>25</v>
      </c>
      <c r="F5" s="9">
        <v>100</v>
      </c>
      <c r="G5" s="9">
        <v>0</v>
      </c>
      <c r="H5" s="9">
        <v>0</v>
      </c>
      <c r="I5" s="9">
        <v>0</v>
      </c>
      <c r="J5" s="9">
        <v>0</v>
      </c>
      <c r="K5">
        <f>SUM(Table14811[[#This Row],[Leinster Open]:[Irish Close]])</f>
        <v>125</v>
      </c>
      <c r="L5">
        <f>IFERROR(SUM(LARGE(Table14811[[#This Row],[Leinster Open]:[Irish Close]],{1,2,3})),0)</f>
        <v>125</v>
      </c>
      <c r="M5">
        <f>IFERROR(SUM(LARGE(Table14811[[#This Row],[Leinster Open]:[Irish Close]],{1,2})/2*3),0)</f>
        <v>187.5</v>
      </c>
      <c r="N5">
        <f t="shared" si="0"/>
        <v>125</v>
      </c>
    </row>
    <row r="6" spans="1:14" ht="16.5" thickBot="1" x14ac:dyDescent="0.3">
      <c r="A6" s="4">
        <v>5</v>
      </c>
      <c r="B6" s="23" t="s">
        <v>77</v>
      </c>
      <c r="C6" t="s">
        <v>10</v>
      </c>
      <c r="D6" s="2">
        <v>3</v>
      </c>
      <c r="E6" s="9">
        <v>25</v>
      </c>
      <c r="F6" s="9">
        <v>0</v>
      </c>
      <c r="G6" s="9">
        <v>0</v>
      </c>
      <c r="H6" s="9">
        <v>0</v>
      </c>
      <c r="I6" s="9">
        <v>0</v>
      </c>
      <c r="J6" s="9">
        <v>70</v>
      </c>
      <c r="K6">
        <f>SUM(Table14811[[#This Row],[Leinster Open]:[Irish Close]])</f>
        <v>95</v>
      </c>
      <c r="L6">
        <f>IFERROR(SUM(LARGE(Table14811[[#This Row],[Leinster Open]:[Irish Close]],{1,2,3})),0)</f>
        <v>95</v>
      </c>
      <c r="M6">
        <f>IFERROR(SUM(LARGE(Table14811[[#This Row],[Leinster Open]:[Irish Close]],{1,2})/2*3),0)</f>
        <v>142.5</v>
      </c>
      <c r="N6">
        <f t="shared" si="0"/>
        <v>95</v>
      </c>
    </row>
    <row r="7" spans="1:14" ht="16.5" thickBot="1" x14ac:dyDescent="0.3">
      <c r="A7" s="4">
        <v>6</v>
      </c>
      <c r="B7" s="22" t="s">
        <v>80</v>
      </c>
      <c r="C7" t="s">
        <v>10</v>
      </c>
      <c r="D7" s="2">
        <v>3</v>
      </c>
      <c r="E7" s="9">
        <v>70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>
        <f>SUM(Table14811[[#This Row],[Leinster Open]:[Irish Close]])</f>
        <v>70</v>
      </c>
      <c r="L7">
        <f>IFERROR(SUM(LARGE(Table14811[[#This Row],[Leinster Open]:[Irish Close]],{1,2,3})),0)</f>
        <v>70</v>
      </c>
      <c r="M7">
        <f>IFERROR(SUM(LARGE(Table14811[[#This Row],[Leinster Open]:[Irish Close]],{1,2})/2*3),0)</f>
        <v>105</v>
      </c>
      <c r="N7">
        <f t="shared" si="0"/>
        <v>70</v>
      </c>
    </row>
    <row r="8" spans="1:14" ht="16.5" thickBot="1" x14ac:dyDescent="0.3">
      <c r="A8" s="4">
        <v>7</v>
      </c>
      <c r="B8" s="21" t="s">
        <v>144</v>
      </c>
      <c r="C8" t="s">
        <v>10</v>
      </c>
      <c r="D8" s="2">
        <v>3</v>
      </c>
      <c r="E8" s="9">
        <v>0</v>
      </c>
      <c r="F8" s="9">
        <v>70</v>
      </c>
      <c r="G8" s="9">
        <v>0</v>
      </c>
      <c r="H8" s="9">
        <v>0</v>
      </c>
      <c r="I8" s="9">
        <v>0</v>
      </c>
      <c r="J8" s="9">
        <v>0</v>
      </c>
      <c r="K8">
        <f>SUM(Table14811[[#This Row],[Leinster Open]:[Irish Close]])</f>
        <v>70</v>
      </c>
      <c r="L8">
        <f>IFERROR(SUM(LARGE(Table14811[[#This Row],[Leinster Open]:[Irish Close]],{1,2,3})),0)</f>
        <v>70</v>
      </c>
      <c r="M8">
        <f>IFERROR(SUM(LARGE(Table14811[[#This Row],[Leinster Open]:[Irish Close]],{1,2})/2*3),0)</f>
        <v>105</v>
      </c>
      <c r="N8">
        <f t="shared" si="0"/>
        <v>70</v>
      </c>
    </row>
    <row r="9" spans="1:14" ht="16.5" thickBot="1" x14ac:dyDescent="0.3">
      <c r="A9" s="4">
        <v>8</v>
      </c>
      <c r="B9" s="23" t="s">
        <v>78</v>
      </c>
      <c r="C9" t="s">
        <v>10</v>
      </c>
      <c r="D9" s="2">
        <v>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50</v>
      </c>
      <c r="K9">
        <f>SUM(Table14811[[#This Row],[Leinster Open]:[Irish Close]])</f>
        <v>50</v>
      </c>
      <c r="L9">
        <f>IFERROR(SUM(LARGE(Table14811[[#This Row],[Leinster Open]:[Irish Close]],{1,2,3})),0)</f>
        <v>50</v>
      </c>
      <c r="M9">
        <f>IFERROR(SUM(LARGE(Table14811[[#This Row],[Leinster Open]:[Irish Close]],{1,2})/2*3),0)</f>
        <v>75</v>
      </c>
      <c r="N9">
        <f t="shared" si="0"/>
        <v>50</v>
      </c>
    </row>
    <row r="10" spans="1:14" ht="16.5" thickBot="1" x14ac:dyDescent="0.3">
      <c r="A10" s="4">
        <v>9</v>
      </c>
      <c r="B10" s="23" t="s">
        <v>86</v>
      </c>
      <c r="C10" t="s">
        <v>10</v>
      </c>
      <c r="D10" s="2">
        <v>3</v>
      </c>
      <c r="E10" s="9">
        <v>50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>
        <f>SUM(Table14811[[#This Row],[Leinster Open]:[Irish Close]])</f>
        <v>50</v>
      </c>
      <c r="L10">
        <f>IFERROR(SUM(LARGE(Table14811[[#This Row],[Leinster Open]:[Irish Close]],{1,2,3})),0)</f>
        <v>50</v>
      </c>
      <c r="M10">
        <f>IFERROR(SUM(LARGE(Table14811[[#This Row],[Leinster Open]:[Irish Close]],{1,2})/2*3),0)</f>
        <v>75</v>
      </c>
      <c r="N10">
        <f t="shared" si="0"/>
        <v>50</v>
      </c>
    </row>
    <row r="11" spans="1:14" ht="16.5" thickBot="1" x14ac:dyDescent="0.3">
      <c r="A11" s="4">
        <v>10</v>
      </c>
      <c r="B11" s="8" t="s">
        <v>145</v>
      </c>
      <c r="C11" t="s">
        <v>10</v>
      </c>
      <c r="D11" s="2">
        <v>3</v>
      </c>
      <c r="E11" s="9">
        <v>0</v>
      </c>
      <c r="F11" s="9">
        <v>50</v>
      </c>
      <c r="G11" s="9">
        <v>0</v>
      </c>
      <c r="H11" s="9">
        <v>0</v>
      </c>
      <c r="I11" s="9">
        <v>0</v>
      </c>
      <c r="J11" s="9">
        <v>0</v>
      </c>
      <c r="K11">
        <f>SUM(Table14811[[#This Row],[Leinster Open]:[Irish Close]])</f>
        <v>50</v>
      </c>
      <c r="L11">
        <f>IFERROR(SUM(LARGE(Table14811[[#This Row],[Leinster Open]:[Irish Close]],{1,2,3})),0)</f>
        <v>50</v>
      </c>
      <c r="M11">
        <f>IFERROR(SUM(LARGE(Table14811[[#This Row],[Leinster Open]:[Irish Close]],{1,2})/2*3),0)</f>
        <v>75</v>
      </c>
      <c r="N11">
        <f t="shared" si="0"/>
        <v>50</v>
      </c>
    </row>
    <row r="12" spans="1:14" ht="16.5" thickBot="1" x14ac:dyDescent="0.3">
      <c r="A12" s="4">
        <v>11</v>
      </c>
      <c r="B12" s="21" t="s">
        <v>87</v>
      </c>
      <c r="C12" t="s">
        <v>10</v>
      </c>
      <c r="D12" s="2">
        <v>3</v>
      </c>
      <c r="E12" s="9">
        <v>40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>
        <f>SUM(Table14811[[#This Row],[Leinster Open]:[Irish Close]])</f>
        <v>40</v>
      </c>
      <c r="L12">
        <f>IFERROR(SUM(LARGE(Table14811[[#This Row],[Leinster Open]:[Irish Close]],{1,2,3})),0)</f>
        <v>40</v>
      </c>
      <c r="M12">
        <f>IFERROR(SUM(LARGE(Table14811[[#This Row],[Leinster Open]:[Irish Close]],{1,2})/2*3),0)</f>
        <v>60</v>
      </c>
      <c r="N12">
        <f t="shared" si="0"/>
        <v>40</v>
      </c>
    </row>
    <row r="13" spans="1:14" ht="16.5" thickBot="1" x14ac:dyDescent="0.3">
      <c r="A13" s="4">
        <v>12</v>
      </c>
      <c r="B13" s="23" t="s">
        <v>88</v>
      </c>
      <c r="C13" t="s">
        <v>10</v>
      </c>
      <c r="D13" s="2">
        <v>3</v>
      </c>
      <c r="E13" s="9">
        <v>35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>
        <f>SUM(Table14811[[#This Row],[Leinster Open]:[Irish Close]])</f>
        <v>35</v>
      </c>
      <c r="L13">
        <f>IFERROR(SUM(LARGE(Table14811[[#This Row],[Leinster Open]:[Irish Close]],{1,2,3})),0)</f>
        <v>35</v>
      </c>
      <c r="M13">
        <f>IFERROR(SUM(LARGE(Table14811[[#This Row],[Leinster Open]:[Irish Close]],{1,2})/2*3),0)</f>
        <v>52.5</v>
      </c>
      <c r="N13">
        <f t="shared" si="0"/>
        <v>35</v>
      </c>
    </row>
    <row r="14" spans="1:14" ht="16.5" thickBot="1" x14ac:dyDescent="0.3">
      <c r="A14" s="4">
        <v>13</v>
      </c>
      <c r="B14" s="21" t="s">
        <v>89</v>
      </c>
      <c r="C14" t="s">
        <v>10</v>
      </c>
      <c r="D14" s="2">
        <v>3</v>
      </c>
      <c r="E14" s="9">
        <v>30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>
        <f>SUM(Table14811[[#This Row],[Leinster Open]:[Irish Close]])</f>
        <v>30</v>
      </c>
      <c r="L14">
        <f>IFERROR(SUM(LARGE(Table14811[[#This Row],[Leinster Open]:[Irish Close]],{1,2,3})),0)</f>
        <v>30</v>
      </c>
      <c r="M14">
        <f>IFERROR(SUM(LARGE(Table14811[[#This Row],[Leinster Open]:[Irish Close]],{1,2})/2*3),0)</f>
        <v>45</v>
      </c>
      <c r="N14">
        <f t="shared" si="0"/>
        <v>30</v>
      </c>
    </row>
    <row r="15" spans="1:14" ht="16.5" thickBot="1" x14ac:dyDescent="0.3">
      <c r="A15" s="4">
        <v>14</v>
      </c>
      <c r="B15" s="8" t="s">
        <v>81</v>
      </c>
      <c r="C15" t="s">
        <v>10</v>
      </c>
      <c r="D15" s="2">
        <v>3</v>
      </c>
      <c r="E15" s="9">
        <v>20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>
        <f>SUM(Table14811[[#This Row],[Leinster Open]:[Irish Close]])</f>
        <v>20</v>
      </c>
      <c r="L15">
        <f>IFERROR(SUM(LARGE(Table14811[[#This Row],[Leinster Open]:[Irish Close]],{1,2,3})),0)</f>
        <v>20</v>
      </c>
      <c r="M15">
        <f>IFERROR(SUM(LARGE(Table14811[[#This Row],[Leinster Open]:[Irish Close]],{1,2})/2*3),0)</f>
        <v>30</v>
      </c>
      <c r="N15">
        <f t="shared" si="0"/>
        <v>20</v>
      </c>
    </row>
    <row r="16" spans="1:14" ht="16.5" thickBot="1" x14ac:dyDescent="0.3">
      <c r="A16" s="4">
        <v>15</v>
      </c>
      <c r="B16" s="8" t="s">
        <v>90</v>
      </c>
      <c r="C16" t="s">
        <v>10</v>
      </c>
      <c r="D16" s="2">
        <v>3</v>
      </c>
      <c r="E16" s="9">
        <v>15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>
        <f>SUM(Table14811[[#This Row],[Leinster Open]:[Irish Close]])</f>
        <v>15</v>
      </c>
      <c r="L16">
        <f>IFERROR(SUM(LARGE(Table14811[[#This Row],[Leinster Open]:[Irish Close]],{1,2,3})),0)</f>
        <v>15</v>
      </c>
      <c r="M16">
        <f>IFERROR(SUM(LARGE(Table14811[[#This Row],[Leinster Open]:[Irish Close]],{1,2})/2*3),0)</f>
        <v>22.5</v>
      </c>
      <c r="N16">
        <f t="shared" si="0"/>
        <v>15</v>
      </c>
    </row>
    <row r="17" spans="1:14" ht="16.5" thickBot="1" x14ac:dyDescent="0.3">
      <c r="A17" s="4">
        <v>16</v>
      </c>
      <c r="B17" s="16" t="s">
        <v>91</v>
      </c>
      <c r="C17" t="s">
        <v>10</v>
      </c>
      <c r="D17" s="2">
        <v>3</v>
      </c>
      <c r="E17" s="9">
        <v>10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>
        <f>SUM(Table14811[[#This Row],[Leinster Open]:[Irish Close]])</f>
        <v>10</v>
      </c>
      <c r="L17">
        <f>IFERROR(SUM(LARGE(Table14811[[#This Row],[Leinster Open]:[Irish Close]],{1,2,3})),0)</f>
        <v>10</v>
      </c>
      <c r="M17">
        <f>IFERROR(SUM(LARGE(Table14811[[#This Row],[Leinster Open]:[Irish Close]],{1,2})/2*3),0)</f>
        <v>15</v>
      </c>
      <c r="N17">
        <f t="shared" si="0"/>
        <v>10</v>
      </c>
    </row>
    <row r="18" spans="1:14" ht="16.5" thickBot="1" x14ac:dyDescent="0.3">
      <c r="A18" s="4">
        <v>17</v>
      </c>
      <c r="C18" t="s">
        <v>10</v>
      </c>
      <c r="D18" s="2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>
        <f>SUM(Table14811[[#This Row],[Leinster Open]:[Irish Close]])</f>
        <v>0</v>
      </c>
      <c r="L18">
        <f>IFERROR(SUM(LARGE(Table14811[[#This Row],[Leinster Open]:[Irish Close]],{1,2,3})),0)</f>
        <v>0</v>
      </c>
      <c r="M18">
        <f>IFERROR(SUM(LARGE(Table14811[[#This Row],[Leinster Open]:[Irish Close]],{1,2})/2*3),0)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SUM(Table14811[[#This Row],[Leinster Open]:[Irish Close]])</f>
        <v>0</v>
      </c>
      <c r="L19">
        <f>IFERROR(SUM(LARGE(Table14811[[#This Row],[Leinster Open]:[Irish Close]],{1,2,3})),0)</f>
        <v>0</v>
      </c>
      <c r="M19">
        <f>IFERROR(SUM(LARGE(Table14811[[#This Row],[Leinster Open]:[Irish Close]],{1,2})/2*3),0)</f>
        <v>0</v>
      </c>
      <c r="N19">
        <f t="shared" si="0"/>
        <v>0</v>
      </c>
    </row>
    <row r="23" spans="1:14" x14ac:dyDescent="0.25">
      <c r="I23">
        <f>2000*12</f>
        <v>24000</v>
      </c>
    </row>
    <row r="24" spans="1:14" x14ac:dyDescent="0.25">
      <c r="I24">
        <f>I23/52</f>
        <v>461.53846153846155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0" zoomScaleNormal="80" workbookViewId="0">
      <selection activeCell="F18" sqref="F18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9" t="s">
        <v>65</v>
      </c>
      <c r="C2" t="s">
        <v>10</v>
      </c>
      <c r="D2" s="2">
        <v>3</v>
      </c>
      <c r="E2" s="9">
        <v>140</v>
      </c>
      <c r="F2" s="10">
        <v>140</v>
      </c>
      <c r="G2" s="10">
        <v>70</v>
      </c>
      <c r="H2" s="10">
        <v>100</v>
      </c>
      <c r="I2" s="9">
        <v>0</v>
      </c>
      <c r="J2" s="9">
        <v>0</v>
      </c>
      <c r="K2">
        <f>SUM(Table1481114[[#This Row],[Leinster Open]:[Irish Close]])</f>
        <v>450</v>
      </c>
      <c r="L2">
        <f>IFERROR(SUM(LARGE(Table1481114[[#This Row],[Leinster Open]:[Irish Close]],{1,2,3})),0)</f>
        <v>380</v>
      </c>
      <c r="M2">
        <f>IFERROR(SUM(LARGE(Table1481114[[#This Row],[Leinster Open]:[Irish Close]],{1,2})/2*3),0)</f>
        <v>420</v>
      </c>
      <c r="N2">
        <f t="shared" ref="N2:N20" si="0">IF(D2=3,L2,M2)</f>
        <v>380</v>
      </c>
    </row>
    <row r="3" spans="1:14" ht="16.5" thickBot="1" x14ac:dyDescent="0.3">
      <c r="A3" s="4">
        <v>2</v>
      </c>
      <c r="B3" s="30" t="s">
        <v>52</v>
      </c>
      <c r="C3" t="s">
        <v>10</v>
      </c>
      <c r="D3" s="2">
        <v>3</v>
      </c>
      <c r="E3" s="24">
        <v>0</v>
      </c>
      <c r="F3" s="25">
        <v>0</v>
      </c>
      <c r="G3" s="25">
        <v>0</v>
      </c>
      <c r="H3" s="12">
        <v>140</v>
      </c>
      <c r="I3" s="9">
        <v>0</v>
      </c>
      <c r="J3" s="9">
        <v>140</v>
      </c>
      <c r="K3">
        <f>SUM(Table1481114[[#This Row],[Leinster Open]:[Irish Close]])</f>
        <v>280</v>
      </c>
      <c r="L3">
        <f>IFERROR(SUM(LARGE(Table1481114[[#This Row],[Leinster Open]:[Irish Close]],{1,2,3})),0)</f>
        <v>280</v>
      </c>
      <c r="M3">
        <f>IFERROR(SUM(LARGE(Table1481114[[#This Row],[Leinster Open]:[Irish Close]],{1,2})/2*3),0)</f>
        <v>420</v>
      </c>
      <c r="N3">
        <f t="shared" si="0"/>
        <v>280</v>
      </c>
    </row>
    <row r="4" spans="1:14" ht="16.5" thickBot="1" x14ac:dyDescent="0.3">
      <c r="A4" s="4">
        <v>3</v>
      </c>
      <c r="B4" s="7" t="s">
        <v>66</v>
      </c>
      <c r="C4" t="s">
        <v>10</v>
      </c>
      <c r="D4" s="2">
        <v>3</v>
      </c>
      <c r="E4" s="7">
        <v>70</v>
      </c>
      <c r="F4" s="12">
        <v>70</v>
      </c>
      <c r="G4" s="12">
        <v>35</v>
      </c>
      <c r="H4" s="12">
        <v>0</v>
      </c>
      <c r="I4" s="9">
        <v>0</v>
      </c>
      <c r="J4" s="9">
        <v>40</v>
      </c>
      <c r="K4">
        <f>SUM(Table1481114[[#This Row],[Leinster Open]:[Irish Close]])</f>
        <v>215</v>
      </c>
      <c r="L4">
        <f>IFERROR(SUM(LARGE(Table1481114[[#This Row],[Leinster Open]:[Irish Close]],{1,2,3})),0)</f>
        <v>180</v>
      </c>
      <c r="M4">
        <f>IFERROR(SUM(LARGE(Table1481114[[#This Row],[Leinster Open]:[Irish Close]],{1,2})/2*3),0)</f>
        <v>210</v>
      </c>
      <c r="N4">
        <f t="shared" si="0"/>
        <v>180</v>
      </c>
    </row>
    <row r="5" spans="1:14" ht="16.5" thickBot="1" x14ac:dyDescent="0.3">
      <c r="A5" s="4">
        <v>4</v>
      </c>
      <c r="B5" s="7" t="s">
        <v>60</v>
      </c>
      <c r="C5" t="s">
        <v>10</v>
      </c>
      <c r="D5" s="2">
        <v>3</v>
      </c>
      <c r="E5" s="7">
        <v>0</v>
      </c>
      <c r="F5" s="12">
        <v>0</v>
      </c>
      <c r="G5" s="12">
        <v>100</v>
      </c>
      <c r="H5" s="12">
        <v>0</v>
      </c>
      <c r="I5" s="9">
        <v>0</v>
      </c>
      <c r="J5" s="9">
        <v>70</v>
      </c>
      <c r="K5">
        <f>SUM(Table1481114[[#This Row],[Leinster Open]:[Irish Close]])</f>
        <v>170</v>
      </c>
      <c r="L5">
        <f>IFERROR(SUM(LARGE(Table1481114[[#This Row],[Leinster Open]:[Irish Close]],{1,2,3})),0)</f>
        <v>170</v>
      </c>
      <c r="M5">
        <f>IFERROR(SUM(LARGE(Table1481114[[#This Row],[Leinster Open]:[Irish Close]],{1,2})/2*3),0)</f>
        <v>255</v>
      </c>
      <c r="N5">
        <f t="shared" si="0"/>
        <v>170</v>
      </c>
    </row>
    <row r="6" spans="1:14" ht="16.5" thickBot="1" x14ac:dyDescent="0.3">
      <c r="A6" s="4">
        <v>5</v>
      </c>
      <c r="B6" s="7" t="s">
        <v>59</v>
      </c>
      <c r="C6" t="s">
        <v>10</v>
      </c>
      <c r="D6" s="2">
        <v>3</v>
      </c>
      <c r="E6" s="7">
        <v>20</v>
      </c>
      <c r="F6" s="12">
        <v>40</v>
      </c>
      <c r="G6" s="12">
        <v>40</v>
      </c>
      <c r="H6" s="12">
        <v>70</v>
      </c>
      <c r="I6" s="9">
        <v>0</v>
      </c>
      <c r="J6" s="9">
        <v>35</v>
      </c>
      <c r="K6">
        <f>SUM(Table1481114[[#This Row],[Leinster Open]:[Irish Close]])</f>
        <v>205</v>
      </c>
      <c r="L6">
        <f>IFERROR(SUM(LARGE(Table1481114[[#This Row],[Leinster Open]:[Irish Close]],{1,2,3})),0)</f>
        <v>150</v>
      </c>
      <c r="M6">
        <f>IFERROR(SUM(LARGE(Table1481114[[#This Row],[Leinster Open]:[Irish Close]],{1,2})/2*3),0)</f>
        <v>165</v>
      </c>
      <c r="N6">
        <f t="shared" si="0"/>
        <v>150</v>
      </c>
    </row>
    <row r="7" spans="1:14" ht="16.5" thickBot="1" x14ac:dyDescent="0.3">
      <c r="A7" s="4">
        <v>6</v>
      </c>
      <c r="B7" s="8" t="s">
        <v>61</v>
      </c>
      <c r="C7" t="s">
        <v>10</v>
      </c>
      <c r="D7" s="2">
        <v>3</v>
      </c>
      <c r="E7" s="7">
        <v>0</v>
      </c>
      <c r="F7" s="12">
        <v>100</v>
      </c>
      <c r="G7" s="12">
        <v>50</v>
      </c>
      <c r="H7" s="12">
        <v>0</v>
      </c>
      <c r="I7" s="9">
        <v>0</v>
      </c>
      <c r="J7" s="9">
        <v>0</v>
      </c>
      <c r="K7">
        <f>SUM(Table1481114[[#This Row],[Leinster Open]:[Irish Close]])</f>
        <v>150</v>
      </c>
      <c r="L7">
        <f>IFERROR(SUM(LARGE(Table1481114[[#This Row],[Leinster Open]:[Irish Close]],{1,2,3})),0)</f>
        <v>150</v>
      </c>
      <c r="M7">
        <f>IFERROR(SUM(LARGE(Table1481114[[#This Row],[Leinster Open]:[Irish Close]],{1,2})/2*3),0)</f>
        <v>225</v>
      </c>
      <c r="N7">
        <f t="shared" si="0"/>
        <v>150</v>
      </c>
    </row>
    <row r="8" spans="1:14" ht="16.5" thickBot="1" x14ac:dyDescent="0.3">
      <c r="A8" s="4">
        <v>7</v>
      </c>
      <c r="B8" s="7" t="s">
        <v>56</v>
      </c>
      <c r="C8" t="s">
        <v>10</v>
      </c>
      <c r="D8" s="2">
        <v>3</v>
      </c>
      <c r="E8" s="7">
        <v>0</v>
      </c>
      <c r="F8" s="12">
        <v>0</v>
      </c>
      <c r="G8" s="12">
        <v>140</v>
      </c>
      <c r="H8" s="12">
        <v>0</v>
      </c>
      <c r="I8" s="9">
        <v>0</v>
      </c>
      <c r="J8" s="9">
        <v>0</v>
      </c>
      <c r="K8">
        <f>SUM(Table1481114[[#This Row],[Leinster Open]:[Irish Close]])</f>
        <v>140</v>
      </c>
      <c r="L8">
        <f>IFERROR(SUM(LARGE(Table1481114[[#This Row],[Leinster Open]:[Irish Close]],{1,2,3})),0)</f>
        <v>140</v>
      </c>
      <c r="M8">
        <f>IFERROR(SUM(LARGE(Table1481114[[#This Row],[Leinster Open]:[Irish Close]],{1,2})/2*3),0)</f>
        <v>210</v>
      </c>
      <c r="N8">
        <f t="shared" si="0"/>
        <v>140</v>
      </c>
    </row>
    <row r="9" spans="1:14" ht="16.5" thickBot="1" x14ac:dyDescent="0.3">
      <c r="A9" s="4">
        <v>8</v>
      </c>
      <c r="B9" s="7" t="s">
        <v>70</v>
      </c>
      <c r="C9" t="s">
        <v>10</v>
      </c>
      <c r="D9" s="2">
        <v>3</v>
      </c>
      <c r="E9" s="7">
        <v>30</v>
      </c>
      <c r="F9" s="12">
        <v>50</v>
      </c>
      <c r="G9" s="12">
        <v>25</v>
      </c>
      <c r="H9" s="12">
        <v>50</v>
      </c>
      <c r="I9" s="9">
        <v>0</v>
      </c>
      <c r="J9" s="9">
        <v>0</v>
      </c>
      <c r="K9">
        <f>SUM(Table1481114[[#This Row],[Leinster Open]:[Irish Close]])</f>
        <v>155</v>
      </c>
      <c r="L9">
        <f>IFERROR(SUM(LARGE(Table1481114[[#This Row],[Leinster Open]:[Irish Close]],{1,2,3})),0)</f>
        <v>130</v>
      </c>
      <c r="M9">
        <f>IFERROR(SUM(LARGE(Table1481114[[#This Row],[Leinster Open]:[Irish Close]],{1,2})/2*3),0)</f>
        <v>150</v>
      </c>
      <c r="N9">
        <f t="shared" si="0"/>
        <v>130</v>
      </c>
    </row>
    <row r="10" spans="1:14" ht="16.5" thickBot="1" x14ac:dyDescent="0.3">
      <c r="A10" s="4">
        <v>9</v>
      </c>
      <c r="B10" s="7" t="s">
        <v>27</v>
      </c>
      <c r="C10" t="s">
        <v>10</v>
      </c>
      <c r="D10" s="2">
        <v>3</v>
      </c>
      <c r="E10" s="7">
        <v>100</v>
      </c>
      <c r="F10" s="12">
        <v>0</v>
      </c>
      <c r="G10" s="12">
        <v>0</v>
      </c>
      <c r="H10" s="12">
        <v>0</v>
      </c>
      <c r="I10" s="9">
        <v>0</v>
      </c>
      <c r="J10" s="9">
        <v>0</v>
      </c>
      <c r="K10">
        <f>SUM(Table1481114[[#This Row],[Leinster Open]:[Irish Close]])</f>
        <v>100</v>
      </c>
      <c r="L10">
        <f>IFERROR(SUM(LARGE(Table1481114[[#This Row],[Leinster Open]:[Irish Close]],{1,2,3})),0)</f>
        <v>100</v>
      </c>
      <c r="M10">
        <f>IFERROR(SUM(LARGE(Table1481114[[#This Row],[Leinster Open]:[Irish Close]],{1,2})/2*3),0)</f>
        <v>150</v>
      </c>
      <c r="N10">
        <f t="shared" si="0"/>
        <v>100</v>
      </c>
    </row>
    <row r="11" spans="1:14" ht="16.5" thickBot="1" x14ac:dyDescent="0.3">
      <c r="A11" s="4">
        <v>10</v>
      </c>
      <c r="B11" s="14" t="s">
        <v>53</v>
      </c>
      <c r="C11" t="s">
        <v>10</v>
      </c>
      <c r="D11" s="2">
        <v>3</v>
      </c>
      <c r="E11" s="7">
        <v>0</v>
      </c>
      <c r="F11" s="12">
        <v>0</v>
      </c>
      <c r="G11" s="12">
        <v>0</v>
      </c>
      <c r="H11" s="12">
        <v>0</v>
      </c>
      <c r="I11" s="9">
        <v>0</v>
      </c>
      <c r="J11" s="9">
        <v>100</v>
      </c>
      <c r="K11">
        <f>SUM(Table1481114[[#This Row],[Leinster Open]:[Irish Close]])</f>
        <v>100</v>
      </c>
      <c r="L11">
        <f>IFERROR(SUM(LARGE(Table1481114[[#This Row],[Leinster Open]:[Irish Close]],{1,2,3})),0)</f>
        <v>100</v>
      </c>
      <c r="M11">
        <f>IFERROR(SUM(LARGE(Table1481114[[#This Row],[Leinster Open]:[Irish Close]],{1,2})/2*3),0)</f>
        <v>150</v>
      </c>
      <c r="N11">
        <f t="shared" si="0"/>
        <v>100</v>
      </c>
    </row>
    <row r="12" spans="1:14" ht="16.5" thickBot="1" x14ac:dyDescent="0.3">
      <c r="A12" s="4">
        <v>11</v>
      </c>
      <c r="B12" s="7" t="s">
        <v>69</v>
      </c>
      <c r="C12" t="s">
        <v>10</v>
      </c>
      <c r="D12" s="2">
        <v>3</v>
      </c>
      <c r="E12" s="7">
        <v>35</v>
      </c>
      <c r="F12" s="12">
        <v>30</v>
      </c>
      <c r="G12" s="12">
        <v>0</v>
      </c>
      <c r="H12" s="12">
        <v>0</v>
      </c>
      <c r="I12" s="9">
        <v>0</v>
      </c>
      <c r="J12" s="9">
        <v>25</v>
      </c>
      <c r="K12">
        <f>SUM(Table1481114[[#This Row],[Leinster Open]:[Irish Close]])</f>
        <v>90</v>
      </c>
      <c r="L12">
        <f>IFERROR(SUM(LARGE(Table1481114[[#This Row],[Leinster Open]:[Irish Close]],{1,2,3})),0)</f>
        <v>90</v>
      </c>
      <c r="M12">
        <f>IFERROR(SUM(LARGE(Table1481114[[#This Row],[Leinster Open]:[Irish Close]],{1,2})/2*3),0)</f>
        <v>97.5</v>
      </c>
      <c r="N12">
        <f t="shared" si="0"/>
        <v>90</v>
      </c>
    </row>
    <row r="13" spans="1:14" ht="16.5" thickBot="1" x14ac:dyDescent="0.3">
      <c r="A13" s="4">
        <v>12</v>
      </c>
      <c r="B13" s="7" t="s">
        <v>67</v>
      </c>
      <c r="C13" t="s">
        <v>10</v>
      </c>
      <c r="D13" s="2">
        <v>3</v>
      </c>
      <c r="E13" s="7">
        <v>50</v>
      </c>
      <c r="F13" s="12">
        <v>0</v>
      </c>
      <c r="G13" s="12">
        <v>0</v>
      </c>
      <c r="H13" s="12">
        <v>0</v>
      </c>
      <c r="I13" s="9">
        <v>0</v>
      </c>
      <c r="J13" s="9">
        <v>30</v>
      </c>
      <c r="K13">
        <f>SUM(Table1481114[[#This Row],[Leinster Open]:[Irish Close]])</f>
        <v>80</v>
      </c>
      <c r="L13">
        <f>IFERROR(SUM(LARGE(Table1481114[[#This Row],[Leinster Open]:[Irish Close]],{1,2,3})),0)</f>
        <v>80</v>
      </c>
      <c r="M13">
        <f>IFERROR(SUM(LARGE(Table1481114[[#This Row],[Leinster Open]:[Irish Close]],{1,2})/2*3),0)</f>
        <v>120</v>
      </c>
      <c r="N13">
        <f t="shared" si="0"/>
        <v>80</v>
      </c>
    </row>
    <row r="14" spans="1:14" ht="16.5" thickBot="1" x14ac:dyDescent="0.3">
      <c r="A14" s="4">
        <v>13</v>
      </c>
      <c r="B14" s="7" t="s">
        <v>68</v>
      </c>
      <c r="C14" t="s">
        <v>10</v>
      </c>
      <c r="D14" s="2">
        <v>3</v>
      </c>
      <c r="E14" s="7">
        <v>40</v>
      </c>
      <c r="F14" s="12">
        <v>35</v>
      </c>
      <c r="G14" s="12">
        <v>0</v>
      </c>
      <c r="H14" s="12">
        <v>0</v>
      </c>
      <c r="I14" s="9">
        <v>0</v>
      </c>
      <c r="J14" s="9">
        <v>0</v>
      </c>
      <c r="K14">
        <f>SUM(Table1481114[[#This Row],[Leinster Open]:[Irish Close]])</f>
        <v>75</v>
      </c>
      <c r="L14">
        <f>IFERROR(SUM(LARGE(Table1481114[[#This Row],[Leinster Open]:[Irish Close]],{1,2,3})),0)</f>
        <v>75</v>
      </c>
      <c r="M14">
        <f>IFERROR(SUM(LARGE(Table1481114[[#This Row],[Leinster Open]:[Irish Close]],{1,2})/2*3),0)</f>
        <v>112.5</v>
      </c>
      <c r="N14">
        <f t="shared" si="0"/>
        <v>75</v>
      </c>
    </row>
    <row r="15" spans="1:14" ht="16.5" thickBot="1" x14ac:dyDescent="0.3">
      <c r="A15" s="4">
        <v>14</v>
      </c>
      <c r="B15" s="7" t="s">
        <v>72</v>
      </c>
      <c r="C15" t="s">
        <v>10</v>
      </c>
      <c r="D15" s="2">
        <v>3</v>
      </c>
      <c r="E15" s="7">
        <v>15</v>
      </c>
      <c r="F15" s="12">
        <v>20</v>
      </c>
      <c r="G15" s="12">
        <v>30</v>
      </c>
      <c r="H15" s="12">
        <v>0</v>
      </c>
      <c r="I15" s="9">
        <v>0</v>
      </c>
      <c r="J15" s="9">
        <v>0</v>
      </c>
      <c r="K15">
        <f>SUM(Table1481114[[#This Row],[Leinster Open]:[Irish Close]])</f>
        <v>65</v>
      </c>
      <c r="L15">
        <f>IFERROR(SUM(LARGE(Table1481114[[#This Row],[Leinster Open]:[Irish Close]],{1,2,3})),0)</f>
        <v>65</v>
      </c>
      <c r="M15">
        <f>IFERROR(SUM(LARGE(Table1481114[[#This Row],[Leinster Open]:[Irish Close]],{1,2})/2*3),0)</f>
        <v>75</v>
      </c>
      <c r="N15">
        <f t="shared" si="0"/>
        <v>65</v>
      </c>
    </row>
    <row r="16" spans="1:14" ht="16.5" thickBot="1" x14ac:dyDescent="0.3">
      <c r="A16" s="4">
        <v>15</v>
      </c>
      <c r="B16" s="7" t="s">
        <v>71</v>
      </c>
      <c r="C16" t="s">
        <v>10</v>
      </c>
      <c r="D16" s="2">
        <v>3</v>
      </c>
      <c r="E16" s="7">
        <v>25</v>
      </c>
      <c r="F16" s="12">
        <v>25</v>
      </c>
      <c r="G16" s="12">
        <v>0</v>
      </c>
      <c r="H16" s="12">
        <v>0</v>
      </c>
      <c r="I16" s="9">
        <v>0</v>
      </c>
      <c r="J16" s="9">
        <v>0</v>
      </c>
      <c r="K16">
        <f>SUM(Table1481114[[#This Row],[Leinster Open]:[Irish Close]])</f>
        <v>50</v>
      </c>
      <c r="L16">
        <f>IFERROR(SUM(LARGE(Table1481114[[#This Row],[Leinster Open]:[Irish Close]],{1,2,3})),0)</f>
        <v>50</v>
      </c>
      <c r="M16">
        <f>IFERROR(SUM(LARGE(Table1481114[[#This Row],[Leinster Open]:[Irish Close]],{1,2})/2*3),0)</f>
        <v>75</v>
      </c>
      <c r="N16">
        <f t="shared" si="0"/>
        <v>50</v>
      </c>
    </row>
    <row r="17" spans="1:14" ht="16.5" thickBot="1" x14ac:dyDescent="0.3">
      <c r="A17" s="4">
        <v>16</v>
      </c>
      <c r="B17" s="14" t="s">
        <v>61</v>
      </c>
      <c r="C17" t="s">
        <v>10</v>
      </c>
      <c r="D17" s="2">
        <v>3</v>
      </c>
      <c r="E17" s="7">
        <v>0</v>
      </c>
      <c r="F17" s="12">
        <v>0</v>
      </c>
      <c r="G17" s="12">
        <v>0</v>
      </c>
      <c r="H17" s="12">
        <v>0</v>
      </c>
      <c r="I17" s="9">
        <v>0</v>
      </c>
      <c r="J17" s="9">
        <v>50</v>
      </c>
      <c r="K17">
        <f>SUM(Table1481114[[#This Row],[Leinster Open]:[Irish Close]])</f>
        <v>50</v>
      </c>
      <c r="L17">
        <f>IFERROR(SUM(LARGE(Table1481114[[#This Row],[Leinster Open]:[Irish Close]],{1,2,3})),0)</f>
        <v>50</v>
      </c>
      <c r="M17">
        <f>IFERROR(SUM(LARGE(Table1481114[[#This Row],[Leinster Open]:[Irish Close]],{1,2})/2*3),0)</f>
        <v>75</v>
      </c>
      <c r="N17">
        <f t="shared" si="0"/>
        <v>50</v>
      </c>
    </row>
    <row r="18" spans="1:14" ht="16.5" thickBot="1" x14ac:dyDescent="0.3">
      <c r="A18" s="4">
        <v>17</v>
      </c>
      <c r="B18" s="15" t="s">
        <v>73</v>
      </c>
      <c r="C18" t="s">
        <v>10</v>
      </c>
      <c r="D18" s="2">
        <v>3</v>
      </c>
      <c r="E18" s="28">
        <v>0</v>
      </c>
      <c r="F18" s="28">
        <v>0</v>
      </c>
      <c r="G18" s="5">
        <v>20</v>
      </c>
      <c r="H18" s="9">
        <v>0</v>
      </c>
      <c r="I18" s="9">
        <v>0</v>
      </c>
      <c r="J18" s="9">
        <v>0</v>
      </c>
      <c r="K18">
        <f>SUM(Table1481114[[#This Row],[Leinster Open]:[Irish Close]])</f>
        <v>20</v>
      </c>
      <c r="L18">
        <f>IFERROR(SUM(LARGE(Table1481114[[#This Row],[Leinster Open]:[Irish Close]],{1,2,3})),0)</f>
        <v>20</v>
      </c>
      <c r="M18">
        <f>IFERROR(SUM(LARGE(Table1481114[[#This Row],[Leinster Open]:[Irish Close]],{1,2})/2*3),0)</f>
        <v>30</v>
      </c>
      <c r="N18">
        <f t="shared" si="0"/>
        <v>20</v>
      </c>
    </row>
    <row r="19" spans="1:14" ht="16.5" thickBot="1" x14ac:dyDescent="0.3">
      <c r="A19" s="4">
        <v>18</v>
      </c>
      <c r="B19" s="15" t="s">
        <v>74</v>
      </c>
      <c r="C19" t="s">
        <v>10</v>
      </c>
      <c r="D19" s="2">
        <v>3</v>
      </c>
      <c r="E19" s="28">
        <v>0</v>
      </c>
      <c r="F19" s="28">
        <v>0</v>
      </c>
      <c r="G19" s="5">
        <v>15</v>
      </c>
      <c r="H19" s="9">
        <v>0</v>
      </c>
      <c r="I19" s="9">
        <v>0</v>
      </c>
      <c r="J19" s="9">
        <v>0</v>
      </c>
      <c r="K19">
        <f>SUM(Table1481114[[#This Row],[Leinster Open]:[Irish Close]])</f>
        <v>15</v>
      </c>
      <c r="L19">
        <f>IFERROR(SUM(LARGE(Table1481114[[#This Row],[Leinster Open]:[Irish Close]],{1,2,3})),0)</f>
        <v>15</v>
      </c>
      <c r="M19">
        <f>IFERROR(SUM(LARGE(Table1481114[[#This Row],[Leinster Open]:[Irish Close]],{1,2})/2*3),0)</f>
        <v>22.5</v>
      </c>
      <c r="N19">
        <f t="shared" si="0"/>
        <v>15</v>
      </c>
    </row>
    <row r="20" spans="1:14" x14ac:dyDescent="0.25">
      <c r="J20">
        <v>0</v>
      </c>
      <c r="K20">
        <f>SUM(Table1481114[[#This Row],[Leinster Open]:[Irish Close]])</f>
        <v>0</v>
      </c>
      <c r="L20">
        <f>IFERROR(SUM(LARGE(Table1481114[[#This Row],[Leinster Open]:[Irish Close]],{1,2,3})),0)</f>
        <v>0</v>
      </c>
      <c r="M20">
        <f>IFERROR(SUM(LARGE(Table1481114[[#This Row],[Leinster Open]:[Irish Close]],{1,2})/2*3),0)</f>
        <v>0</v>
      </c>
      <c r="N20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E16" sqref="E16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20"/>
      <c r="C2" t="s">
        <v>10</v>
      </c>
      <c r="D2" s="2">
        <v>3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>
        <f>SUM(Table1481117[[#This Row],[Leinster Open]:[Irish Close]])</f>
        <v>0</v>
      </c>
      <c r="L2">
        <f>IFERROR(SUM(LARGE(Table1481117[[#This Row],[Leinster Open]:[Irish Close]],{1,2,3})),0)</f>
        <v>0</v>
      </c>
      <c r="M2">
        <f>IFERROR(SUM(LARGE(Table1481117[[#This Row],[Leinster Open]:[Irish Close]],{1,2})/2*3),0)</f>
        <v>0</v>
      </c>
      <c r="N2">
        <f t="shared" ref="N2:N19" si="0">IF(D2=3,L2,M2)</f>
        <v>0</v>
      </c>
    </row>
    <row r="3" spans="1:14" ht="16.5" thickBot="1" x14ac:dyDescent="0.3">
      <c r="A3" s="4">
        <v>2</v>
      </c>
      <c r="B3" s="21"/>
      <c r="C3" t="s">
        <v>10</v>
      </c>
      <c r="D3" s="2">
        <v>3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>
        <f>SUM(Table1481117[[#This Row],[Leinster Open]:[Irish Close]])</f>
        <v>0</v>
      </c>
      <c r="L3">
        <f>IFERROR(SUM(LARGE(Table1481117[[#This Row],[Leinster Open]:[Irish Close]],{1,2,3})),0)</f>
        <v>0</v>
      </c>
      <c r="M3">
        <f>IFERROR(SUM(LARGE(Table1481117[[#This Row],[Leinster Open]:[Irish Close]],{1,2})/2*3),0)</f>
        <v>0</v>
      </c>
      <c r="N3">
        <f t="shared" si="0"/>
        <v>0</v>
      </c>
    </row>
    <row r="4" spans="1:14" ht="16.5" thickBot="1" x14ac:dyDescent="0.3">
      <c r="A4" s="4">
        <v>3</v>
      </c>
      <c r="B4" s="23"/>
      <c r="C4" t="s">
        <v>10</v>
      </c>
      <c r="D4" s="2">
        <v>3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>
        <f>SUM(Table1481117[[#This Row],[Leinster Open]:[Irish Close]])</f>
        <v>0</v>
      </c>
      <c r="L4">
        <f>IFERROR(SUM(LARGE(Table1481117[[#This Row],[Leinster Open]:[Irish Close]],{1,2,3})),0)</f>
        <v>0</v>
      </c>
      <c r="M4">
        <f>IFERROR(SUM(LARGE(Table1481117[[#This Row],[Leinster Open]:[Irish Close]],{1,2})/2*3),0)</f>
        <v>0</v>
      </c>
      <c r="N4">
        <f t="shared" si="0"/>
        <v>0</v>
      </c>
    </row>
    <row r="5" spans="1:14" ht="16.5" thickBot="1" x14ac:dyDescent="0.3">
      <c r="A5" s="4">
        <v>4</v>
      </c>
      <c r="B5" s="23"/>
      <c r="C5" t="s">
        <v>10</v>
      </c>
      <c r="D5" s="2">
        <v>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>
        <f>SUM(Table1481117[[#This Row],[Leinster Open]:[Irish Close]])</f>
        <v>0</v>
      </c>
      <c r="L5">
        <f>IFERROR(SUM(LARGE(Table1481117[[#This Row],[Leinster Open]:[Irish Close]],{1,2,3})),0)</f>
        <v>0</v>
      </c>
      <c r="M5">
        <f>IFERROR(SUM(LARGE(Table1481117[[#This Row],[Leinster Open]:[Irish Close]],{1,2})/2*3),0)</f>
        <v>0</v>
      </c>
      <c r="N5">
        <f t="shared" si="0"/>
        <v>0</v>
      </c>
    </row>
    <row r="6" spans="1:14" ht="16.5" thickBot="1" x14ac:dyDescent="0.3">
      <c r="A6" s="4">
        <v>5</v>
      </c>
      <c r="B6" s="22"/>
      <c r="C6" t="s">
        <v>10</v>
      </c>
      <c r="D6" s="2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>
        <f>SUM(Table1481117[[#This Row],[Leinster Open]:[Irish Close]])</f>
        <v>0</v>
      </c>
      <c r="L6">
        <f>IFERROR(SUM(LARGE(Table1481117[[#This Row],[Leinster Open]:[Irish Close]],{1,2,3})),0)</f>
        <v>0</v>
      </c>
      <c r="M6">
        <f>IFERROR(SUM(LARGE(Table1481117[[#This Row],[Leinster Open]:[Irish Close]],{1,2})/2*3),0)</f>
        <v>0</v>
      </c>
      <c r="N6">
        <f t="shared" si="0"/>
        <v>0</v>
      </c>
    </row>
    <row r="7" spans="1:14" ht="16.5" thickBot="1" x14ac:dyDescent="0.3">
      <c r="A7" s="4">
        <v>6</v>
      </c>
      <c r="B7" s="23"/>
      <c r="C7" t="s">
        <v>10</v>
      </c>
      <c r="D7" s="2">
        <v>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>
        <f>SUM(Table1481117[[#This Row],[Leinster Open]:[Irish Close]])</f>
        <v>0</v>
      </c>
      <c r="L7">
        <f>IFERROR(SUM(LARGE(Table1481117[[#This Row],[Leinster Open]:[Irish Close]],{1,2,3})),0)</f>
        <v>0</v>
      </c>
      <c r="M7">
        <f>IFERROR(SUM(LARGE(Table1481117[[#This Row],[Leinster Open]:[Irish Close]],{1,2})/2*3),0)</f>
        <v>0</v>
      </c>
      <c r="N7">
        <f t="shared" si="0"/>
        <v>0</v>
      </c>
    </row>
    <row r="8" spans="1:14" ht="16.5" thickBot="1" x14ac:dyDescent="0.3">
      <c r="A8" s="4">
        <v>7</v>
      </c>
      <c r="B8" s="21"/>
      <c r="C8" t="s">
        <v>10</v>
      </c>
      <c r="D8" s="2">
        <v>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>
        <f>SUM(Table1481117[[#This Row],[Leinster Open]:[Irish Close]])</f>
        <v>0</v>
      </c>
      <c r="L8">
        <f>IFERROR(SUM(LARGE(Table1481117[[#This Row],[Leinster Open]:[Irish Close]],{1,2,3})),0)</f>
        <v>0</v>
      </c>
      <c r="M8">
        <f>IFERROR(SUM(LARGE(Table1481117[[#This Row],[Leinster Open]:[Irish Close]],{1,2})/2*3),0)</f>
        <v>0</v>
      </c>
      <c r="N8">
        <f t="shared" si="0"/>
        <v>0</v>
      </c>
    </row>
    <row r="9" spans="1:14" ht="16.5" thickBot="1" x14ac:dyDescent="0.3">
      <c r="A9" s="4">
        <v>8</v>
      </c>
      <c r="B9" s="23"/>
      <c r="C9" t="s">
        <v>10</v>
      </c>
      <c r="D9" s="2">
        <v>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>
        <f>SUM(Table1481117[[#This Row],[Leinster Open]:[Irish Close]])</f>
        <v>0</v>
      </c>
      <c r="L9">
        <f>IFERROR(SUM(LARGE(Table1481117[[#This Row],[Leinster Open]:[Irish Close]],{1,2,3})),0)</f>
        <v>0</v>
      </c>
      <c r="M9">
        <f>IFERROR(SUM(LARGE(Table1481117[[#This Row],[Leinster Open]:[Irish Close]],{1,2})/2*3),0)</f>
        <v>0</v>
      </c>
      <c r="N9">
        <f t="shared" si="0"/>
        <v>0</v>
      </c>
    </row>
    <row r="10" spans="1:14" ht="16.5" thickBot="1" x14ac:dyDescent="0.3">
      <c r="A10" s="4">
        <v>9</v>
      </c>
      <c r="B10" s="21"/>
      <c r="C10" t="s">
        <v>10</v>
      </c>
      <c r="D10" s="2">
        <v>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>
        <f>SUM(Table1481117[[#This Row],[Leinster Open]:[Irish Close]])</f>
        <v>0</v>
      </c>
      <c r="L10">
        <f>IFERROR(SUM(LARGE(Table1481117[[#This Row],[Leinster Open]:[Irish Close]],{1,2,3})),0)</f>
        <v>0</v>
      </c>
      <c r="M10">
        <f>IFERROR(SUM(LARGE(Table1481117[[#This Row],[Leinster Open]:[Irish Close]],{1,2})/2*3),0)</f>
        <v>0</v>
      </c>
      <c r="N10">
        <f t="shared" si="0"/>
        <v>0</v>
      </c>
    </row>
    <row r="11" spans="1:14" ht="16.5" thickBot="1" x14ac:dyDescent="0.3">
      <c r="A11" s="4">
        <v>10</v>
      </c>
      <c r="B11" s="8"/>
      <c r="C11" t="s">
        <v>10</v>
      </c>
      <c r="D11" s="2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>
        <f>SUM(Table1481117[[#This Row],[Leinster Open]:[Irish Close]])</f>
        <v>0</v>
      </c>
      <c r="L11">
        <f>IFERROR(SUM(LARGE(Table1481117[[#This Row],[Leinster Open]:[Irish Close]],{1,2,3})),0)</f>
        <v>0</v>
      </c>
      <c r="M11">
        <f>IFERROR(SUM(LARGE(Table1481117[[#This Row],[Leinster Open]:[Irish Close]],{1,2})/2*3),0)</f>
        <v>0</v>
      </c>
      <c r="N11">
        <f t="shared" si="0"/>
        <v>0</v>
      </c>
    </row>
    <row r="12" spans="1:14" ht="16.5" thickBot="1" x14ac:dyDescent="0.3">
      <c r="A12" s="4">
        <v>11</v>
      </c>
      <c r="B12" s="8"/>
      <c r="C12" t="s">
        <v>10</v>
      </c>
      <c r="D12" s="2">
        <v>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>
        <f>SUM(Table1481117[[#This Row],[Leinster Open]:[Irish Close]])</f>
        <v>0</v>
      </c>
      <c r="L12">
        <f>IFERROR(SUM(LARGE(Table1481117[[#This Row],[Leinster Open]:[Irish Close]],{1,2,3})),0)</f>
        <v>0</v>
      </c>
      <c r="M12">
        <f>IFERROR(SUM(LARGE(Table1481117[[#This Row],[Leinster Open]:[Irish Close]],{1,2})/2*3),0)</f>
        <v>0</v>
      </c>
      <c r="N12">
        <f t="shared" si="0"/>
        <v>0</v>
      </c>
    </row>
    <row r="13" spans="1:14" ht="16.5" thickBot="1" x14ac:dyDescent="0.3">
      <c r="A13" s="4">
        <v>12</v>
      </c>
      <c r="B13" s="8"/>
      <c r="C13" t="s">
        <v>10</v>
      </c>
      <c r="D13" s="2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>
        <f>SUM(Table1481117[[#This Row],[Leinster Open]:[Irish Close]])</f>
        <v>0</v>
      </c>
      <c r="L13">
        <f>IFERROR(SUM(LARGE(Table1481117[[#This Row],[Leinster Open]:[Irish Close]],{1,2,3})),0)</f>
        <v>0</v>
      </c>
      <c r="M13">
        <f>IFERROR(SUM(LARGE(Table1481117[[#This Row],[Leinster Open]:[Irish Close]],{1,2})/2*3),0)</f>
        <v>0</v>
      </c>
      <c r="N13">
        <f t="shared" si="0"/>
        <v>0</v>
      </c>
    </row>
    <row r="14" spans="1:14" ht="16.5" thickBot="1" x14ac:dyDescent="0.3">
      <c r="A14" s="4">
        <v>13</v>
      </c>
      <c r="B14" s="8"/>
      <c r="C14" t="s">
        <v>10</v>
      </c>
      <c r="D14" s="2">
        <v>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>
        <f>SUM(Table1481117[[#This Row],[Leinster Open]:[Irish Close]])</f>
        <v>0</v>
      </c>
      <c r="L14">
        <f>IFERROR(SUM(LARGE(Table1481117[[#This Row],[Leinster Open]:[Irish Close]],{1,2,3})),0)</f>
        <v>0</v>
      </c>
      <c r="M14">
        <f>IFERROR(SUM(LARGE(Table1481117[[#This Row],[Leinster Open]:[Irish Close]],{1,2})/2*3),0)</f>
        <v>0</v>
      </c>
      <c r="N14">
        <f t="shared" si="0"/>
        <v>0</v>
      </c>
    </row>
    <row r="15" spans="1:14" ht="16.5" thickBot="1" x14ac:dyDescent="0.3">
      <c r="A15" s="4">
        <v>14</v>
      </c>
      <c r="B15" s="23"/>
      <c r="C15" t="s">
        <v>10</v>
      </c>
      <c r="D15" s="2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>
        <f>SUM(Table1481117[[#This Row],[Leinster Open]:[Irish Close]])</f>
        <v>0</v>
      </c>
      <c r="L15">
        <f>IFERROR(SUM(LARGE(Table1481117[[#This Row],[Leinster Open]:[Irish Close]],{1,2,3})),0)</f>
        <v>0</v>
      </c>
      <c r="M15">
        <f>IFERROR(SUM(LARGE(Table1481117[[#This Row],[Leinster Open]:[Irish Close]],{1,2})/2*3),0)</f>
        <v>0</v>
      </c>
      <c r="N15">
        <f t="shared" si="0"/>
        <v>0</v>
      </c>
    </row>
    <row r="16" spans="1:14" ht="16.5" thickBot="1" x14ac:dyDescent="0.3">
      <c r="A16" s="4">
        <v>15</v>
      </c>
      <c r="B16" s="21"/>
      <c r="C16" t="s">
        <v>10</v>
      </c>
      <c r="D16" s="2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>
        <f>SUM(Table1481117[[#This Row],[Leinster Open]:[Irish Close]])</f>
        <v>0</v>
      </c>
      <c r="L16">
        <f>IFERROR(SUM(LARGE(Table1481117[[#This Row],[Leinster Open]:[Irish Close]],{1,2,3})),0)</f>
        <v>0</v>
      </c>
      <c r="M16">
        <f>IFERROR(SUM(LARGE(Table1481117[[#This Row],[Leinster Open]:[Irish Close]],{1,2})/2*3),0)</f>
        <v>0</v>
      </c>
      <c r="N16">
        <f t="shared" si="0"/>
        <v>0</v>
      </c>
    </row>
    <row r="17" spans="1:14" ht="16.5" thickBot="1" x14ac:dyDescent="0.3">
      <c r="A17" s="4">
        <v>16</v>
      </c>
      <c r="B17" s="16"/>
      <c r="C17" t="s">
        <v>10</v>
      </c>
      <c r="D17" s="2">
        <v>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>
        <f>SUM(Table1481117[[#This Row],[Leinster Open]:[Irish Close]])</f>
        <v>0</v>
      </c>
      <c r="L17">
        <f>IFERROR(SUM(LARGE(Table1481117[[#This Row],[Leinster Open]:[Irish Close]],{1,2,3})),0)</f>
        <v>0</v>
      </c>
      <c r="M17">
        <f>IFERROR(SUM(LARGE(Table1481117[[#This Row],[Leinster Open]:[Irish Close]],{1,2})/2*3),0)</f>
        <v>0</v>
      </c>
      <c r="N17">
        <f t="shared" si="0"/>
        <v>0</v>
      </c>
    </row>
    <row r="18" spans="1:14" ht="16.5" thickBot="1" x14ac:dyDescent="0.3">
      <c r="A18" s="4">
        <v>17</v>
      </c>
      <c r="C18" t="s">
        <v>10</v>
      </c>
      <c r="D18" s="2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>
        <f>SUM(Table1481117[[#This Row],[Leinster Open]:[Irish Close]])</f>
        <v>0</v>
      </c>
      <c r="L18">
        <f>IFERROR(SUM(LARGE(Table1481117[[#This Row],[Leinster Open]:[Irish Close]],{1,2,3})),0)</f>
        <v>0</v>
      </c>
      <c r="M18">
        <f>IFERROR(SUM(LARGE(Table1481117[[#This Row],[Leinster Open]:[Irish Close]],{1,2})/2*3),0)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SUM(Table1481117[[#This Row],[Leinster Open]:[Irish Close]])</f>
        <v>0</v>
      </c>
      <c r="L19">
        <f>IFERROR(SUM(LARGE(Table1481117[[#This Row],[Leinster Open]:[Irish Close]],{1,2,3})),0)</f>
        <v>0</v>
      </c>
      <c r="M19">
        <f>IFERROR(SUM(LARGE(Table1481117[[#This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I17" sqref="I17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33" t="s">
        <v>15</v>
      </c>
      <c r="C2" t="s">
        <v>10</v>
      </c>
      <c r="D2" s="2">
        <v>3</v>
      </c>
      <c r="E2" s="9">
        <v>140</v>
      </c>
      <c r="F2" s="10">
        <v>0</v>
      </c>
      <c r="G2" s="10">
        <v>140</v>
      </c>
      <c r="H2" s="10">
        <v>0</v>
      </c>
      <c r="I2" s="9">
        <v>0</v>
      </c>
      <c r="J2" s="9">
        <v>140</v>
      </c>
      <c r="K2">
        <f>SUM(Table148111720[[#This Row],[Leinster Open]:[Irish Close]])</f>
        <v>420</v>
      </c>
      <c r="L2">
        <f>IFERROR(SUM(LARGE(Table148111720[[#This Row],[Leinster Open]:[Irish Close]],{1,2,3})),0)</f>
        <v>420</v>
      </c>
      <c r="M2">
        <f>IFERROR(SUM(LARGE(Table148111720[[#This Row],[Leinster Open]:[Irish Close]],{1,2})/2*3),0)</f>
        <v>420</v>
      </c>
      <c r="N2">
        <f t="shared" ref="N2:N19" si="0">IF(D2=3,L2,M2)</f>
        <v>420</v>
      </c>
    </row>
    <row r="3" spans="1:14" ht="16.5" thickBot="1" x14ac:dyDescent="0.3">
      <c r="A3" s="4">
        <v>2</v>
      </c>
      <c r="B3" s="34" t="s">
        <v>19</v>
      </c>
      <c r="C3" t="s">
        <v>10</v>
      </c>
      <c r="D3" s="2">
        <v>3</v>
      </c>
      <c r="E3" s="7"/>
      <c r="F3" s="12">
        <v>140</v>
      </c>
      <c r="G3" s="12"/>
      <c r="H3" s="12">
        <v>140</v>
      </c>
      <c r="I3" s="9">
        <v>0</v>
      </c>
      <c r="J3" s="9">
        <v>0</v>
      </c>
      <c r="K3">
        <f>SUM(Table148111720[[#This Row],[Leinster Open]:[Irish Close]])</f>
        <v>280</v>
      </c>
      <c r="L3">
        <f>IFERROR(SUM(LARGE(Table148111720[[#This Row],[Leinster Open]:[Irish Close]],{1,2,3})),0)</f>
        <v>280</v>
      </c>
      <c r="M3">
        <f>IFERROR(SUM(LARGE(Table148111720[[#This Row],[Leinster Open]:[Irish Close]],{1,2})/2*3),0)</f>
        <v>420</v>
      </c>
      <c r="N3">
        <f t="shared" si="0"/>
        <v>280</v>
      </c>
    </row>
    <row r="4" spans="1:14" ht="16.5" thickBot="1" x14ac:dyDescent="0.3">
      <c r="A4" s="4">
        <v>3</v>
      </c>
      <c r="B4" s="34" t="s">
        <v>17</v>
      </c>
      <c r="C4" t="s">
        <v>10</v>
      </c>
      <c r="D4" s="2">
        <v>3</v>
      </c>
      <c r="E4" s="7">
        <v>100</v>
      </c>
      <c r="F4" s="12">
        <v>70</v>
      </c>
      <c r="G4" s="12">
        <v>100</v>
      </c>
      <c r="H4" s="12">
        <v>0</v>
      </c>
      <c r="I4" s="9">
        <v>0</v>
      </c>
      <c r="J4" s="9">
        <v>40</v>
      </c>
      <c r="K4">
        <f>SUM(Table148111720[[#This Row],[Leinster Open]:[Irish Close]])</f>
        <v>310</v>
      </c>
      <c r="L4">
        <f>IFERROR(SUM(LARGE(Table148111720[[#This Row],[Leinster Open]:[Irish Close]],{1,2,3})),0)</f>
        <v>270</v>
      </c>
      <c r="M4">
        <f>IFERROR(SUM(LARGE(Table148111720[[#This Row],[Leinster Open]:[Irish Close]],{1,2})/2*3),0)</f>
        <v>300</v>
      </c>
      <c r="N4">
        <f t="shared" si="0"/>
        <v>270</v>
      </c>
    </row>
    <row r="5" spans="1:14" ht="16.5" thickBot="1" x14ac:dyDescent="0.3">
      <c r="A5" s="4">
        <v>4</v>
      </c>
      <c r="B5" s="34" t="s">
        <v>20</v>
      </c>
      <c r="C5" t="s">
        <v>10</v>
      </c>
      <c r="D5" s="2">
        <v>3</v>
      </c>
      <c r="E5" s="7">
        <v>70</v>
      </c>
      <c r="F5" s="12">
        <v>100</v>
      </c>
      <c r="G5" s="12">
        <v>0</v>
      </c>
      <c r="H5" s="12">
        <v>0</v>
      </c>
      <c r="I5" s="9">
        <v>0</v>
      </c>
      <c r="J5" s="9">
        <v>30</v>
      </c>
      <c r="K5">
        <f>SUM(Table148111720[[#This Row],[Leinster Open]:[Irish Close]])</f>
        <v>200</v>
      </c>
      <c r="L5">
        <f>IFERROR(SUM(LARGE(Table148111720[[#This Row],[Leinster Open]:[Irish Close]],{1,2,3})),0)</f>
        <v>200</v>
      </c>
      <c r="M5">
        <f>IFERROR(SUM(LARGE(Table148111720[[#This Row],[Leinster Open]:[Irish Close]],{1,2})/2*3),0)</f>
        <v>255</v>
      </c>
      <c r="N5">
        <f t="shared" si="0"/>
        <v>200</v>
      </c>
    </row>
    <row r="6" spans="1:14" ht="16.5" thickBot="1" x14ac:dyDescent="0.3">
      <c r="A6" s="4">
        <v>5</v>
      </c>
      <c r="B6" s="34" t="s">
        <v>9</v>
      </c>
      <c r="C6" t="s">
        <v>10</v>
      </c>
      <c r="D6" s="2">
        <v>3</v>
      </c>
      <c r="E6" s="7">
        <v>0</v>
      </c>
      <c r="F6" s="12">
        <v>0</v>
      </c>
      <c r="G6" s="12">
        <v>70</v>
      </c>
      <c r="H6" s="12">
        <v>70</v>
      </c>
      <c r="I6" s="9">
        <v>0</v>
      </c>
      <c r="J6" s="9">
        <v>35</v>
      </c>
      <c r="K6">
        <f>SUM(Table148111720[[#This Row],[Leinster Open]:[Irish Close]])</f>
        <v>175</v>
      </c>
      <c r="L6">
        <f>IFERROR(SUM(LARGE(Table148111720[[#This Row],[Leinster Open]:[Irish Close]],{1,2,3})),0)</f>
        <v>175</v>
      </c>
      <c r="M6">
        <f>IFERROR(SUM(LARGE(Table148111720[[#This Row],[Leinster Open]:[Irish Close]],{1,2})/2*3),0)</f>
        <v>210</v>
      </c>
      <c r="N6">
        <f t="shared" si="0"/>
        <v>175</v>
      </c>
    </row>
    <row r="7" spans="1:14" ht="16.5" thickBot="1" x14ac:dyDescent="0.3">
      <c r="A7" s="4">
        <v>6</v>
      </c>
      <c r="B7" s="34" t="s">
        <v>21</v>
      </c>
      <c r="C7" t="s">
        <v>10</v>
      </c>
      <c r="D7" s="2">
        <v>3</v>
      </c>
      <c r="E7" s="24">
        <v>0</v>
      </c>
      <c r="F7" s="25">
        <v>0</v>
      </c>
      <c r="G7" s="11">
        <v>0</v>
      </c>
      <c r="H7" s="12">
        <v>100</v>
      </c>
      <c r="I7" s="9">
        <v>0</v>
      </c>
      <c r="J7" s="9">
        <v>70</v>
      </c>
      <c r="K7">
        <f>SUM(Table148111720[[#This Row],[Leinster Open]:[Irish Close]])</f>
        <v>170</v>
      </c>
      <c r="L7">
        <f>IFERROR(SUM(LARGE(Table148111720[[#This Row],[Leinster Open]:[Irish Close]],{1,2,3})),0)</f>
        <v>170</v>
      </c>
      <c r="M7">
        <f>IFERROR(SUM(LARGE(Table148111720[[#This Row],[Leinster Open]:[Irish Close]],{1,2})/2*3),0)</f>
        <v>255</v>
      </c>
      <c r="N7">
        <f t="shared" si="0"/>
        <v>170</v>
      </c>
    </row>
    <row r="8" spans="1:14" ht="16.5" thickBot="1" x14ac:dyDescent="0.3">
      <c r="A8" s="4">
        <v>7</v>
      </c>
      <c r="B8" s="35" t="s">
        <v>24</v>
      </c>
      <c r="C8" t="s">
        <v>18</v>
      </c>
      <c r="D8" s="2">
        <v>2</v>
      </c>
      <c r="E8" s="7">
        <v>0</v>
      </c>
      <c r="F8" s="12">
        <v>0</v>
      </c>
      <c r="G8" s="12">
        <v>0</v>
      </c>
      <c r="H8" s="12">
        <v>0</v>
      </c>
      <c r="I8" s="9">
        <v>0</v>
      </c>
      <c r="J8" s="9">
        <v>100</v>
      </c>
      <c r="K8">
        <f>SUM(Table148111720[[#This Row],[Leinster Open]:[Irish Close]])</f>
        <v>100</v>
      </c>
      <c r="L8">
        <f>IFERROR(SUM(LARGE(Table148111720[[#This Row],[Leinster Open]:[Irish Close]],{1,2,3})),0)</f>
        <v>100</v>
      </c>
      <c r="M8">
        <f>IFERROR(SUM(LARGE(Table148111720[[#This Row],[Leinster Open]:[Irish Close]],{1,2})/2*3),0)</f>
        <v>150</v>
      </c>
      <c r="N8">
        <f t="shared" si="0"/>
        <v>150</v>
      </c>
    </row>
    <row r="9" spans="1:14" ht="16.5" thickBot="1" x14ac:dyDescent="0.3">
      <c r="A9" s="4">
        <v>8</v>
      </c>
      <c r="B9" s="34" t="s">
        <v>22</v>
      </c>
      <c r="C9" t="s">
        <v>10</v>
      </c>
      <c r="D9" s="2">
        <v>3</v>
      </c>
      <c r="E9" s="7">
        <v>50</v>
      </c>
      <c r="F9" s="12">
        <v>50</v>
      </c>
      <c r="G9" s="12">
        <v>40</v>
      </c>
      <c r="H9" s="12" t="s">
        <v>16</v>
      </c>
      <c r="I9" s="9">
        <v>0</v>
      </c>
      <c r="J9" s="9">
        <v>0</v>
      </c>
      <c r="K9">
        <f>SUM(Table148111720[[#This Row],[Leinster Open]:[Irish Close]])</f>
        <v>140</v>
      </c>
      <c r="L9">
        <f>IFERROR(SUM(LARGE(Table148111720[[#This Row],[Leinster Open]:[Irish Close]],{1,2,3})),0)</f>
        <v>140</v>
      </c>
      <c r="M9">
        <f>IFERROR(SUM(LARGE(Table148111720[[#This Row],[Leinster Open]:[Irish Close]],{1,2})/2*3),0)</f>
        <v>150</v>
      </c>
      <c r="N9">
        <f t="shared" si="0"/>
        <v>140</v>
      </c>
    </row>
    <row r="10" spans="1:14" ht="16.5" thickBot="1" x14ac:dyDescent="0.3">
      <c r="A10" s="4">
        <v>9</v>
      </c>
      <c r="B10" s="34" t="s">
        <v>23</v>
      </c>
      <c r="C10" t="s">
        <v>10</v>
      </c>
      <c r="D10" s="2">
        <v>3</v>
      </c>
      <c r="E10" s="7">
        <v>0</v>
      </c>
      <c r="F10" s="12">
        <v>40</v>
      </c>
      <c r="G10" s="12">
        <v>35</v>
      </c>
      <c r="H10" s="12">
        <v>50</v>
      </c>
      <c r="I10" s="9">
        <v>0</v>
      </c>
      <c r="J10" s="9">
        <v>0</v>
      </c>
      <c r="K10">
        <f>SUM(Table148111720[[#This Row],[Leinster Open]:[Irish Close]])</f>
        <v>125</v>
      </c>
      <c r="L10">
        <f>IFERROR(SUM(LARGE(Table148111720[[#This Row],[Leinster Open]:[Irish Close]],{1,2,3})),0)</f>
        <v>125</v>
      </c>
      <c r="M10">
        <f>IFERROR(SUM(LARGE(Table148111720[[#This Row],[Leinster Open]:[Irish Close]],{1,2})/2*3),0)</f>
        <v>135</v>
      </c>
      <c r="N10">
        <f t="shared" si="0"/>
        <v>125</v>
      </c>
    </row>
    <row r="11" spans="1:14" ht="16.5" thickBot="1" x14ac:dyDescent="0.3">
      <c r="A11" s="4">
        <v>10</v>
      </c>
      <c r="B11" s="35" t="s">
        <v>27</v>
      </c>
      <c r="C11" t="s">
        <v>18</v>
      </c>
      <c r="D11" s="2">
        <v>2</v>
      </c>
      <c r="E11" s="7">
        <v>0</v>
      </c>
      <c r="F11" s="12">
        <v>0</v>
      </c>
      <c r="G11" s="12">
        <v>0</v>
      </c>
      <c r="H11" s="12">
        <v>0</v>
      </c>
      <c r="I11" s="9">
        <v>0</v>
      </c>
      <c r="J11" s="9">
        <v>50</v>
      </c>
      <c r="K11">
        <f>SUM(Table148111720[[#This Row],[Leinster Open]:[Irish Close]])</f>
        <v>50</v>
      </c>
      <c r="L11">
        <f>IFERROR(SUM(LARGE(Table148111720[[#This Row],[Leinster Open]:[Irish Close]],{1,2,3})),0)</f>
        <v>50</v>
      </c>
      <c r="M11">
        <f>IFERROR(SUM(LARGE(Table148111720[[#This Row],[Leinster Open]:[Irish Close]],{1,2})/2*3),0)</f>
        <v>75</v>
      </c>
      <c r="N11">
        <f t="shared" si="0"/>
        <v>75</v>
      </c>
    </row>
    <row r="12" spans="1:14" ht="16.5" thickBot="1" x14ac:dyDescent="0.3">
      <c r="A12" s="4">
        <v>11</v>
      </c>
      <c r="B12" s="34" t="s">
        <v>30</v>
      </c>
      <c r="C12" t="s">
        <v>10</v>
      </c>
      <c r="D12" s="2">
        <v>3</v>
      </c>
      <c r="E12" s="7">
        <v>30</v>
      </c>
      <c r="F12" s="12">
        <v>35</v>
      </c>
      <c r="G12" s="12">
        <v>0</v>
      </c>
      <c r="H12" s="12">
        <v>0</v>
      </c>
      <c r="I12" s="9">
        <v>0</v>
      </c>
      <c r="J12" s="9">
        <v>0</v>
      </c>
      <c r="K12">
        <f>SUM(Table148111720[[#This Row],[Leinster Open]:[Irish Close]])</f>
        <v>65</v>
      </c>
      <c r="L12">
        <f>IFERROR(SUM(LARGE(Table148111720[[#This Row],[Leinster Open]:[Irish Close]],{1,2,3})),0)</f>
        <v>65</v>
      </c>
      <c r="M12">
        <f>IFERROR(SUM(LARGE(Table148111720[[#This Row],[Leinster Open]:[Irish Close]],{1,2})/2*3),0)</f>
        <v>97.5</v>
      </c>
      <c r="N12">
        <f t="shared" si="0"/>
        <v>65</v>
      </c>
    </row>
    <row r="13" spans="1:14" ht="21.75" thickBot="1" x14ac:dyDescent="0.3">
      <c r="A13" s="4">
        <v>12</v>
      </c>
      <c r="B13" s="34" t="s">
        <v>25</v>
      </c>
      <c r="C13" t="s">
        <v>10</v>
      </c>
      <c r="D13" s="2">
        <v>3</v>
      </c>
      <c r="E13" s="6">
        <v>0</v>
      </c>
      <c r="F13" s="11">
        <v>0</v>
      </c>
      <c r="G13" s="32">
        <v>30</v>
      </c>
      <c r="H13" s="12">
        <v>25</v>
      </c>
      <c r="I13" s="9">
        <v>0</v>
      </c>
      <c r="J13" s="9">
        <v>0</v>
      </c>
      <c r="K13">
        <f>SUM(Table148111720[[#This Row],[Leinster Open]:[Irish Close]])</f>
        <v>55</v>
      </c>
      <c r="L13">
        <f>IFERROR(SUM(LARGE(Table148111720[[#This Row],[Leinster Open]:[Irish Close]],{1,2,3})),0)</f>
        <v>55</v>
      </c>
      <c r="M13">
        <f>IFERROR(SUM(LARGE(Table148111720[[#This Row],[Leinster Open]:[Irish Close]],{1,2})/2*3),0)</f>
        <v>82.5</v>
      </c>
      <c r="N13">
        <f t="shared" si="0"/>
        <v>55</v>
      </c>
    </row>
    <row r="14" spans="1:14" ht="19.5" thickBot="1" x14ac:dyDescent="0.3">
      <c r="A14" s="4">
        <v>13</v>
      </c>
      <c r="B14" s="34" t="s">
        <v>26</v>
      </c>
      <c r="C14" t="s">
        <v>10</v>
      </c>
      <c r="D14" s="2">
        <v>3</v>
      </c>
      <c r="E14" s="6">
        <v>0</v>
      </c>
      <c r="F14" s="11">
        <v>0</v>
      </c>
      <c r="G14" s="31">
        <v>50</v>
      </c>
      <c r="H14" s="12">
        <v>0</v>
      </c>
      <c r="I14" s="9">
        <v>0</v>
      </c>
      <c r="J14" s="9">
        <v>0</v>
      </c>
      <c r="K14">
        <f>SUM(Table148111720[[#This Row],[Leinster Open]:[Irish Close]])</f>
        <v>50</v>
      </c>
      <c r="L14">
        <f>IFERROR(SUM(LARGE(Table148111720[[#This Row],[Leinster Open]:[Irish Close]],{1,2,3})),0)</f>
        <v>50</v>
      </c>
      <c r="M14">
        <f>IFERROR(SUM(LARGE(Table148111720[[#This Row],[Leinster Open]:[Irish Close]],{1,2})/2*3),0)</f>
        <v>75</v>
      </c>
      <c r="N14">
        <f t="shared" si="0"/>
        <v>50</v>
      </c>
    </row>
    <row r="15" spans="1:14" ht="16.5" thickBot="1" x14ac:dyDescent="0.3">
      <c r="A15" s="4">
        <v>14</v>
      </c>
      <c r="B15" s="34" t="s">
        <v>28</v>
      </c>
      <c r="C15" t="s">
        <v>10</v>
      </c>
      <c r="D15" s="2">
        <v>3</v>
      </c>
      <c r="E15" s="7">
        <v>40</v>
      </c>
      <c r="F15" s="12">
        <v>0</v>
      </c>
      <c r="G15" s="12">
        <v>0</v>
      </c>
      <c r="H15" s="12">
        <v>0</v>
      </c>
      <c r="I15" s="9">
        <v>0</v>
      </c>
      <c r="J15" s="9">
        <v>0</v>
      </c>
      <c r="K15">
        <f>SUM(Table148111720[[#This Row],[Leinster Open]:[Irish Close]])</f>
        <v>40</v>
      </c>
      <c r="L15">
        <f>IFERROR(SUM(LARGE(Table148111720[[#This Row],[Leinster Open]:[Irish Close]],{1,2,3})),0)</f>
        <v>40</v>
      </c>
      <c r="M15">
        <f>IFERROR(SUM(LARGE(Table148111720[[#This Row],[Leinster Open]:[Irish Close]],{1,2})/2*3),0)</f>
        <v>60</v>
      </c>
      <c r="N15">
        <f t="shared" si="0"/>
        <v>40</v>
      </c>
    </row>
    <row r="16" spans="1:14" ht="16.5" thickBot="1" x14ac:dyDescent="0.3">
      <c r="A16" s="4">
        <v>15</v>
      </c>
      <c r="B16" s="34" t="s">
        <v>29</v>
      </c>
      <c r="C16" t="s">
        <v>10</v>
      </c>
      <c r="D16" s="2">
        <v>3</v>
      </c>
      <c r="E16" s="24">
        <v>0</v>
      </c>
      <c r="F16" s="25">
        <v>0</v>
      </c>
      <c r="G16" s="25">
        <v>0</v>
      </c>
      <c r="H16" s="12">
        <v>40</v>
      </c>
      <c r="I16" s="9">
        <v>0</v>
      </c>
      <c r="J16" s="9">
        <v>0</v>
      </c>
      <c r="K16">
        <f>SUM(Table148111720[[#This Row],[Leinster Open]:[Irish Close]])</f>
        <v>40</v>
      </c>
      <c r="L16">
        <f>IFERROR(SUM(LARGE(Table148111720[[#This Row],[Leinster Open]:[Irish Close]],{1,2,3})),0)</f>
        <v>40</v>
      </c>
      <c r="M16">
        <f>IFERROR(SUM(LARGE(Table148111720[[#This Row],[Leinster Open]:[Irish Close]],{1,2})/2*3),0)</f>
        <v>60</v>
      </c>
      <c r="N16">
        <f t="shared" si="0"/>
        <v>40</v>
      </c>
    </row>
    <row r="17" spans="1:14" ht="16.5" thickBot="1" x14ac:dyDescent="0.3">
      <c r="A17" s="4">
        <v>16</v>
      </c>
      <c r="B17" s="34" t="s">
        <v>32</v>
      </c>
      <c r="C17" t="s">
        <v>10</v>
      </c>
      <c r="D17" s="2">
        <v>3</v>
      </c>
      <c r="E17" s="7">
        <v>35</v>
      </c>
      <c r="F17" s="12">
        <v>0</v>
      </c>
      <c r="G17" s="12">
        <v>0</v>
      </c>
      <c r="H17" s="12">
        <v>0</v>
      </c>
      <c r="I17" s="9">
        <v>0</v>
      </c>
      <c r="J17" s="9">
        <v>0</v>
      </c>
      <c r="K17">
        <f>SUM(Table148111720[[#This Row],[Leinster Open]:[Irish Close]])</f>
        <v>35</v>
      </c>
      <c r="L17">
        <f>IFERROR(SUM(LARGE(Table148111720[[#This Row],[Leinster Open]:[Irish Close]],{1,2,3})),0)</f>
        <v>35</v>
      </c>
      <c r="M17">
        <f>IFERROR(SUM(LARGE(Table148111720[[#This Row],[Leinster Open]:[Irish Close]],{1,2})/2*3),0)</f>
        <v>52.5</v>
      </c>
      <c r="N17">
        <f t="shared" si="0"/>
        <v>35</v>
      </c>
    </row>
    <row r="18" spans="1:14" ht="16.5" thickBot="1" x14ac:dyDescent="0.3">
      <c r="A18" s="4">
        <v>17</v>
      </c>
      <c r="B18" s="36" t="s">
        <v>31</v>
      </c>
      <c r="C18" t="s">
        <v>10</v>
      </c>
      <c r="D18" s="2">
        <v>3</v>
      </c>
      <c r="E18" s="28">
        <v>0</v>
      </c>
      <c r="F18" s="28">
        <v>0</v>
      </c>
      <c r="G18" s="28">
        <v>0</v>
      </c>
      <c r="H18" s="5">
        <v>35</v>
      </c>
      <c r="I18" s="9">
        <v>0</v>
      </c>
      <c r="J18" s="9">
        <v>0</v>
      </c>
      <c r="K18">
        <f>SUM(Table148111720[[#This Row],[Leinster Open]:[Irish Close]])</f>
        <v>35</v>
      </c>
      <c r="L18">
        <f>IFERROR(SUM(LARGE(Table148111720[[#This Row],[Leinster Open]:[Irish Close]],{1,2,3})),0)</f>
        <v>35</v>
      </c>
      <c r="M18">
        <f>IFERROR(SUM(LARGE(Table148111720[[#This Row],[Leinster Open]:[Irish Close]],{1,2})/2*3),0)</f>
        <v>52.5</v>
      </c>
      <c r="N18">
        <f t="shared" si="0"/>
        <v>35</v>
      </c>
    </row>
    <row r="19" spans="1:14" ht="16.5" thickBot="1" x14ac:dyDescent="0.3">
      <c r="A19" s="4">
        <v>18</v>
      </c>
      <c r="B19" s="36" t="s">
        <v>33</v>
      </c>
      <c r="C19" t="s">
        <v>10</v>
      </c>
      <c r="D19" s="2">
        <v>3</v>
      </c>
      <c r="E19" s="28">
        <v>0</v>
      </c>
      <c r="F19" s="28">
        <v>0</v>
      </c>
      <c r="G19" s="28">
        <v>0</v>
      </c>
      <c r="H19" s="5">
        <v>30</v>
      </c>
      <c r="I19" s="9">
        <v>0</v>
      </c>
      <c r="J19" s="9">
        <v>0</v>
      </c>
      <c r="K19">
        <f>SUM(Table148111720[[#This Row],[Leinster Open]:[Irish Close]])</f>
        <v>30</v>
      </c>
      <c r="L19">
        <f>IFERROR(SUM(LARGE(Table148111720[[#This Row],[Leinster Open]:[Irish Close]],{1,2,3})),0)</f>
        <v>30</v>
      </c>
      <c r="M19">
        <f>IFERROR(SUM(LARGE(Table148111720[[#This Row],[Leinster Open]:[Irish Close]],{1,2})/2*3),0)</f>
        <v>45</v>
      </c>
      <c r="N19">
        <f t="shared" si="0"/>
        <v>30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H10" sqref="H10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20" t="s">
        <v>80</v>
      </c>
      <c r="C2" t="s">
        <v>10</v>
      </c>
      <c r="D2" s="2">
        <v>3</v>
      </c>
      <c r="E2" s="9">
        <v>0</v>
      </c>
      <c r="F2" s="9">
        <v>0</v>
      </c>
      <c r="G2" s="9">
        <v>0</v>
      </c>
      <c r="H2" s="9">
        <v>140</v>
      </c>
      <c r="I2" s="9">
        <v>0</v>
      </c>
      <c r="J2" s="9">
        <v>100</v>
      </c>
      <c r="K2">
        <f>SUM(Table148111722[[#This Row],[Leinster Open]:[Irish Close]])</f>
        <v>240</v>
      </c>
      <c r="L2">
        <f>IFERROR(SUM(LARGE(Table148111722[[#This Row],[Leinster Open]:[Irish Close]],{1,2,3})),0)</f>
        <v>240</v>
      </c>
      <c r="M2">
        <f>IFERROR(SUM(LARGE(Table148111722[[#This Row],[Leinster Open]:[Irish Close]],{1,2})/2*3),0)</f>
        <v>360</v>
      </c>
      <c r="N2">
        <f t="shared" ref="N2:N19" si="0">IF(D2=3,L2,M2)</f>
        <v>240</v>
      </c>
    </row>
    <row r="3" spans="1:14" ht="16.5" thickBot="1" x14ac:dyDescent="0.3">
      <c r="A3" s="4">
        <v>2</v>
      </c>
      <c r="B3" s="21" t="s">
        <v>79</v>
      </c>
      <c r="C3" t="s">
        <v>10</v>
      </c>
      <c r="D3" s="2">
        <v>3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140</v>
      </c>
      <c r="K3">
        <f>SUM(Table148111722[[#This Row],[Leinster Open]:[Irish Close]])</f>
        <v>140</v>
      </c>
      <c r="L3">
        <f>IFERROR(SUM(LARGE(Table148111722[[#This Row],[Leinster Open]:[Irish Close]],{1,2,3})),0)</f>
        <v>140</v>
      </c>
      <c r="M3">
        <f>IFERROR(SUM(LARGE(Table148111722[[#This Row],[Leinster Open]:[Irish Close]],{1,2})/2*3),0)</f>
        <v>210</v>
      </c>
      <c r="N3">
        <f t="shared" si="0"/>
        <v>140</v>
      </c>
    </row>
    <row r="4" spans="1:14" ht="16.5" thickBot="1" x14ac:dyDescent="0.3">
      <c r="A4" s="4">
        <v>3</v>
      </c>
      <c r="B4" s="23" t="s">
        <v>82</v>
      </c>
      <c r="C4" t="s">
        <v>10</v>
      </c>
      <c r="D4" s="2">
        <v>3</v>
      </c>
      <c r="E4" s="9">
        <v>0</v>
      </c>
      <c r="F4" s="9">
        <v>0</v>
      </c>
      <c r="G4" s="9">
        <v>0</v>
      </c>
      <c r="H4" s="9">
        <v>70</v>
      </c>
      <c r="I4" s="9">
        <v>0</v>
      </c>
      <c r="J4" s="9">
        <v>50</v>
      </c>
      <c r="K4">
        <f>SUM(Table148111722[[#This Row],[Leinster Open]:[Irish Close]])</f>
        <v>120</v>
      </c>
      <c r="L4">
        <f>IFERROR(SUM(LARGE(Table148111722[[#This Row],[Leinster Open]:[Irish Close]],{1,2,3})),0)</f>
        <v>120</v>
      </c>
      <c r="M4">
        <f>IFERROR(SUM(LARGE(Table148111722[[#This Row],[Leinster Open]:[Irish Close]],{1,2})/2*3),0)</f>
        <v>180</v>
      </c>
      <c r="N4">
        <f t="shared" si="0"/>
        <v>120</v>
      </c>
    </row>
    <row r="5" spans="1:14" ht="16.5" thickBot="1" x14ac:dyDescent="0.3">
      <c r="A5" s="4">
        <v>4</v>
      </c>
      <c r="B5" s="23" t="s">
        <v>86</v>
      </c>
      <c r="C5" t="s">
        <v>10</v>
      </c>
      <c r="D5" s="2">
        <v>3</v>
      </c>
      <c r="E5" s="9">
        <v>0</v>
      </c>
      <c r="F5" s="9">
        <v>0</v>
      </c>
      <c r="G5" s="9">
        <v>0</v>
      </c>
      <c r="H5" s="9">
        <v>100</v>
      </c>
      <c r="I5" s="9">
        <v>0</v>
      </c>
      <c r="J5" s="9">
        <v>0</v>
      </c>
      <c r="K5">
        <f>SUM(Table148111722[[#This Row],[Leinster Open]:[Irish Close]])</f>
        <v>100</v>
      </c>
      <c r="L5">
        <f>IFERROR(SUM(LARGE(Table148111722[[#This Row],[Leinster Open]:[Irish Close]],{1,2,3})),0)</f>
        <v>100</v>
      </c>
      <c r="M5">
        <f>IFERROR(SUM(LARGE(Table148111722[[#This Row],[Leinster Open]:[Irish Close]],{1,2})/2*3),0)</f>
        <v>150</v>
      </c>
      <c r="N5">
        <f t="shared" si="0"/>
        <v>100</v>
      </c>
    </row>
    <row r="6" spans="1:14" ht="16.5" thickBot="1" x14ac:dyDescent="0.3">
      <c r="A6" s="4">
        <v>5</v>
      </c>
      <c r="B6" s="23" t="s">
        <v>81</v>
      </c>
      <c r="C6" t="s">
        <v>10</v>
      </c>
      <c r="D6" s="2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70</v>
      </c>
      <c r="K6">
        <f>SUM(Table148111722[[#This Row],[Leinster Open]:[Irish Close]])</f>
        <v>70</v>
      </c>
      <c r="L6">
        <f>IFERROR(SUM(LARGE(Table148111722[[#This Row],[Leinster Open]:[Irish Close]],{1,2,3})),0)</f>
        <v>70</v>
      </c>
      <c r="M6">
        <f>IFERROR(SUM(LARGE(Table148111722[[#This Row],[Leinster Open]:[Irish Close]],{1,2})/2*3),0)</f>
        <v>105</v>
      </c>
      <c r="N6">
        <f t="shared" si="0"/>
        <v>70</v>
      </c>
    </row>
    <row r="7" spans="1:14" ht="16.5" thickBot="1" x14ac:dyDescent="0.3">
      <c r="A7" s="4">
        <v>6</v>
      </c>
      <c r="B7" s="22" t="s">
        <v>83</v>
      </c>
      <c r="C7" t="s">
        <v>10</v>
      </c>
      <c r="D7" s="2">
        <v>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40</v>
      </c>
      <c r="K7">
        <f>SUM(Table148111722[[#This Row],[Leinster Open]:[Irish Close]])</f>
        <v>40</v>
      </c>
      <c r="L7">
        <f>IFERROR(SUM(LARGE(Table148111722[[#This Row],[Leinster Open]:[Irish Close]],{1,2,3})),0)</f>
        <v>40</v>
      </c>
      <c r="M7">
        <f>IFERROR(SUM(LARGE(Table148111722[[#This Row],[Leinster Open]:[Irish Close]],{1,2})/2*3),0)</f>
        <v>60</v>
      </c>
      <c r="N7">
        <f t="shared" si="0"/>
        <v>40</v>
      </c>
    </row>
    <row r="8" spans="1:14" ht="16.5" thickBot="1" x14ac:dyDescent="0.3">
      <c r="A8" s="4">
        <v>7</v>
      </c>
      <c r="B8" s="23" t="s">
        <v>84</v>
      </c>
      <c r="C8" t="s">
        <v>10</v>
      </c>
      <c r="D8" s="2">
        <v>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35</v>
      </c>
      <c r="K8">
        <f>SUM(Table148111722[[#This Row],[Leinster Open]:[Irish Close]])</f>
        <v>35</v>
      </c>
      <c r="L8">
        <f>IFERROR(SUM(LARGE(Table148111722[[#This Row],[Leinster Open]:[Irish Close]],{1,2,3})),0)</f>
        <v>35</v>
      </c>
      <c r="M8">
        <f>IFERROR(SUM(LARGE(Table148111722[[#This Row],[Leinster Open]:[Irish Close]],{1,2})/2*3),0)</f>
        <v>52.5</v>
      </c>
      <c r="N8">
        <f t="shared" si="0"/>
        <v>35</v>
      </c>
    </row>
    <row r="9" spans="1:14" ht="16.5" thickBot="1" x14ac:dyDescent="0.3">
      <c r="A9" s="4">
        <v>8</v>
      </c>
      <c r="B9" s="21" t="s">
        <v>85</v>
      </c>
      <c r="C9" t="s">
        <v>10</v>
      </c>
      <c r="D9" s="2">
        <v>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30</v>
      </c>
      <c r="K9">
        <f>SUM(Table148111722[[#This Row],[Leinster Open]:[Irish Close]])</f>
        <v>30</v>
      </c>
      <c r="L9">
        <f>IFERROR(SUM(LARGE(Table148111722[[#This Row],[Leinster Open]:[Irish Close]],{1,2,3})),0)</f>
        <v>30</v>
      </c>
      <c r="M9">
        <f>IFERROR(SUM(LARGE(Table148111722[[#This Row],[Leinster Open]:[Irish Close]],{1,2})/2*3),0)</f>
        <v>45</v>
      </c>
      <c r="N9">
        <f t="shared" si="0"/>
        <v>30</v>
      </c>
    </row>
    <row r="10" spans="1:14" ht="16.5" thickBot="1" x14ac:dyDescent="0.3">
      <c r="A10" s="4">
        <v>9</v>
      </c>
      <c r="B10" s="21"/>
      <c r="C10" t="s">
        <v>10</v>
      </c>
      <c r="D10" s="2">
        <v>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>
        <f>SUM(Table148111722[[#This Row],[Leinster Open]:[Irish Close]])</f>
        <v>0</v>
      </c>
      <c r="L10">
        <f>IFERROR(SUM(LARGE(Table148111722[[#This Row],[Leinster Open]:[Irish Close]],{1,2,3})),0)</f>
        <v>0</v>
      </c>
      <c r="M10">
        <f>IFERROR(SUM(LARGE(Table148111722[[#This Row],[Leinster Open]:[Irish Close]],{1,2})/2*3),0)</f>
        <v>0</v>
      </c>
      <c r="N10">
        <f t="shared" si="0"/>
        <v>0</v>
      </c>
    </row>
    <row r="11" spans="1:14" ht="16.5" thickBot="1" x14ac:dyDescent="0.3">
      <c r="A11" s="4">
        <v>10</v>
      </c>
      <c r="B11" s="8"/>
      <c r="C11" t="s">
        <v>10</v>
      </c>
      <c r="D11" s="2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>
        <f>SUM(Table148111722[[#This Row],[Leinster Open]:[Irish Close]])</f>
        <v>0</v>
      </c>
      <c r="L11">
        <f>IFERROR(SUM(LARGE(Table148111722[[#This Row],[Leinster Open]:[Irish Close]],{1,2,3})),0)</f>
        <v>0</v>
      </c>
      <c r="M11">
        <f>IFERROR(SUM(LARGE(Table148111722[[#This Row],[Leinster Open]:[Irish Close]],{1,2})/2*3),0)</f>
        <v>0</v>
      </c>
      <c r="N11">
        <f t="shared" si="0"/>
        <v>0</v>
      </c>
    </row>
    <row r="12" spans="1:14" ht="16.5" thickBot="1" x14ac:dyDescent="0.3">
      <c r="A12" s="4">
        <v>11</v>
      </c>
      <c r="B12" s="8"/>
      <c r="C12" t="s">
        <v>10</v>
      </c>
      <c r="D12" s="2">
        <v>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>
        <f>SUM(Table148111722[[#This Row],[Leinster Open]:[Irish Close]])</f>
        <v>0</v>
      </c>
      <c r="L12">
        <f>IFERROR(SUM(LARGE(Table148111722[[#This Row],[Leinster Open]:[Irish Close]],{1,2,3})),0)</f>
        <v>0</v>
      </c>
      <c r="M12">
        <f>IFERROR(SUM(LARGE(Table148111722[[#This Row],[Leinster Open]:[Irish Close]],{1,2})/2*3),0)</f>
        <v>0</v>
      </c>
      <c r="N12">
        <f t="shared" si="0"/>
        <v>0</v>
      </c>
    </row>
    <row r="13" spans="1:14" ht="16.5" thickBot="1" x14ac:dyDescent="0.3">
      <c r="A13" s="4">
        <v>12</v>
      </c>
      <c r="B13" s="8"/>
      <c r="C13" t="s">
        <v>10</v>
      </c>
      <c r="D13" s="2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>
        <f>SUM(Table148111722[[#This Row],[Leinster Open]:[Irish Close]])</f>
        <v>0</v>
      </c>
      <c r="L13">
        <f>IFERROR(SUM(LARGE(Table148111722[[#This Row],[Leinster Open]:[Irish Close]],{1,2,3})),0)</f>
        <v>0</v>
      </c>
      <c r="M13">
        <f>IFERROR(SUM(LARGE(Table148111722[[#This Row],[Leinster Open]:[Irish Close]],{1,2})/2*3),0)</f>
        <v>0</v>
      </c>
      <c r="N13">
        <f t="shared" si="0"/>
        <v>0</v>
      </c>
    </row>
    <row r="14" spans="1:14" ht="16.5" thickBot="1" x14ac:dyDescent="0.3">
      <c r="A14" s="4">
        <v>13</v>
      </c>
      <c r="B14" s="8"/>
      <c r="C14" t="s">
        <v>10</v>
      </c>
      <c r="D14" s="2">
        <v>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>
        <f>SUM(Table148111722[[#This Row],[Leinster Open]:[Irish Close]])</f>
        <v>0</v>
      </c>
      <c r="L14">
        <f>IFERROR(SUM(LARGE(Table148111722[[#This Row],[Leinster Open]:[Irish Close]],{1,2,3})),0)</f>
        <v>0</v>
      </c>
      <c r="M14">
        <f>IFERROR(SUM(LARGE(Table148111722[[#This Row],[Leinster Open]:[Irish Close]],{1,2})/2*3),0)</f>
        <v>0</v>
      </c>
      <c r="N14">
        <f t="shared" si="0"/>
        <v>0</v>
      </c>
    </row>
    <row r="15" spans="1:14" ht="16.5" thickBot="1" x14ac:dyDescent="0.3">
      <c r="A15" s="4">
        <v>14</v>
      </c>
      <c r="B15" s="23"/>
      <c r="C15" t="s">
        <v>10</v>
      </c>
      <c r="D15" s="2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>
        <f>SUM(Table148111722[[#This Row],[Leinster Open]:[Irish Close]])</f>
        <v>0</v>
      </c>
      <c r="L15">
        <f>IFERROR(SUM(LARGE(Table148111722[[#This Row],[Leinster Open]:[Irish Close]],{1,2,3})),0)</f>
        <v>0</v>
      </c>
      <c r="M15">
        <f>IFERROR(SUM(LARGE(Table148111722[[#This Row],[Leinster Open]:[Irish Close]],{1,2})/2*3),0)</f>
        <v>0</v>
      </c>
      <c r="N15">
        <f t="shared" si="0"/>
        <v>0</v>
      </c>
    </row>
    <row r="16" spans="1:14" ht="16.5" thickBot="1" x14ac:dyDescent="0.3">
      <c r="A16" s="4">
        <v>15</v>
      </c>
      <c r="B16" s="21"/>
      <c r="C16" t="s">
        <v>10</v>
      </c>
      <c r="D16" s="2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>
        <f>SUM(Table148111722[[#This Row],[Leinster Open]:[Irish Close]])</f>
        <v>0</v>
      </c>
      <c r="L16">
        <f>IFERROR(SUM(LARGE(Table148111722[[#This Row],[Leinster Open]:[Irish Close]],{1,2,3})),0)</f>
        <v>0</v>
      </c>
      <c r="M16">
        <f>IFERROR(SUM(LARGE(Table148111722[[#This Row],[Leinster Open]:[Irish Close]],{1,2})/2*3),0)</f>
        <v>0</v>
      </c>
      <c r="N16">
        <f t="shared" si="0"/>
        <v>0</v>
      </c>
    </row>
    <row r="17" spans="1:14" ht="16.5" thickBot="1" x14ac:dyDescent="0.3">
      <c r="A17" s="4">
        <v>16</v>
      </c>
      <c r="B17" s="16"/>
      <c r="C17" t="s">
        <v>10</v>
      </c>
      <c r="D17" s="2">
        <v>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>
        <f>SUM(Table148111722[[#This Row],[Leinster Open]:[Irish Close]])</f>
        <v>0</v>
      </c>
      <c r="L17">
        <f>IFERROR(SUM(LARGE(Table148111722[[#This Row],[Leinster Open]:[Irish Close]],{1,2,3})),0)</f>
        <v>0</v>
      </c>
      <c r="M17">
        <f>IFERROR(SUM(LARGE(Table148111722[[#This Row],[Leinster Open]:[Irish Close]],{1,2})/2*3),0)</f>
        <v>0</v>
      </c>
      <c r="N17">
        <f t="shared" si="0"/>
        <v>0</v>
      </c>
    </row>
    <row r="18" spans="1:14" ht="16.5" thickBot="1" x14ac:dyDescent="0.3">
      <c r="A18" s="4">
        <v>17</v>
      </c>
      <c r="C18" t="s">
        <v>10</v>
      </c>
      <c r="D18" s="2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>
        <f>SUM(Table148111722[[#This Row],[Leinster Open]:[Irish Close]])</f>
        <v>0</v>
      </c>
      <c r="L18">
        <f>IFERROR(SUM(LARGE(Table148111722[[#This Row],[Leinster Open]:[Irish Close]],{1,2,3})),0)</f>
        <v>0</v>
      </c>
      <c r="M18">
        <f>IFERROR(SUM(LARGE(Table148111722[[#This Row],[Leinster Open]:[Irish Close]],{1,2})/2*3),0)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SUM(Table148111722[[#This Row],[Leinster Open]:[Irish Close]])</f>
        <v>0</v>
      </c>
      <c r="L19">
        <f>IFERROR(SUM(LARGE(Table148111722[[#This Row],[Leinster Open]:[Irish Close]],{1,2,3})),0)</f>
        <v>0</v>
      </c>
      <c r="M19">
        <f>IFERROR(SUM(LARGE(Table148111722[[#This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E16" sqref="E16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37" t="s">
        <v>94</v>
      </c>
      <c r="C2" t="s">
        <v>10</v>
      </c>
      <c r="D2" s="2">
        <v>3</v>
      </c>
      <c r="E2" s="9">
        <v>70</v>
      </c>
      <c r="F2" s="10">
        <v>140</v>
      </c>
      <c r="G2" s="10">
        <v>140</v>
      </c>
      <c r="H2" s="10">
        <v>0</v>
      </c>
      <c r="I2" s="9">
        <v>0</v>
      </c>
      <c r="J2" s="9">
        <v>140</v>
      </c>
      <c r="K2">
        <f>SUM(Table148111724[[#This Row],[Leinster Open]:[Irish Close]])</f>
        <v>490</v>
      </c>
      <c r="L2">
        <f>IFERROR(SUM(LARGE(Table148111724[[#This Row],[Leinster Open]:[Irish Close]],{1,2,3})),0)</f>
        <v>420</v>
      </c>
      <c r="M2">
        <f>IFERROR(SUM(LARGE(Table148111724[[#This Row],[Leinster Open]:[Irish Close]],{1,2})/2*3),0)</f>
        <v>420</v>
      </c>
      <c r="N2">
        <f t="shared" ref="N2:N19" si="0">IF(D2=3,L2,M2)</f>
        <v>420</v>
      </c>
    </row>
    <row r="3" spans="1:14" ht="16.5" thickBot="1" x14ac:dyDescent="0.3">
      <c r="A3" s="4">
        <v>2</v>
      </c>
      <c r="B3" s="21" t="s">
        <v>92</v>
      </c>
      <c r="C3" t="s">
        <v>10</v>
      </c>
      <c r="D3" s="2">
        <v>3</v>
      </c>
      <c r="E3" s="7">
        <v>140</v>
      </c>
      <c r="F3" s="12">
        <v>50</v>
      </c>
      <c r="G3" s="12">
        <v>40</v>
      </c>
      <c r="H3" s="12">
        <v>140</v>
      </c>
      <c r="I3" s="9">
        <v>0</v>
      </c>
      <c r="J3" s="9">
        <v>0</v>
      </c>
      <c r="K3">
        <f>SUM(Table148111724[[#This Row],[Leinster Open]:[Irish Close]])</f>
        <v>370</v>
      </c>
      <c r="L3">
        <f>IFERROR(SUM(LARGE(Table148111724[[#This Row],[Leinster Open]:[Irish Close]],{1,2,3})),0)</f>
        <v>330</v>
      </c>
      <c r="M3">
        <f>IFERROR(SUM(LARGE(Table148111724[[#This Row],[Leinster Open]:[Irish Close]],{1,2})/2*3),0)</f>
        <v>420</v>
      </c>
      <c r="N3">
        <f t="shared" si="0"/>
        <v>330</v>
      </c>
    </row>
    <row r="4" spans="1:14" ht="16.5" thickBot="1" x14ac:dyDescent="0.3">
      <c r="A4" s="4">
        <v>3</v>
      </c>
      <c r="B4" s="21" t="s">
        <v>93</v>
      </c>
      <c r="C4" t="s">
        <v>10</v>
      </c>
      <c r="D4" s="2">
        <v>3</v>
      </c>
      <c r="E4" s="7">
        <v>100</v>
      </c>
      <c r="F4" s="12">
        <v>70</v>
      </c>
      <c r="G4" s="12">
        <v>70</v>
      </c>
      <c r="H4" s="12">
        <v>100</v>
      </c>
      <c r="I4" s="9">
        <v>0</v>
      </c>
      <c r="J4" s="9">
        <v>70</v>
      </c>
      <c r="K4">
        <f>SUM(Table148111724[[#This Row],[Leinster Open]:[Irish Close]])</f>
        <v>410</v>
      </c>
      <c r="L4">
        <f>IFERROR(SUM(LARGE(Table148111724[[#This Row],[Leinster Open]:[Irish Close]],{1,2,3})),0)</f>
        <v>270</v>
      </c>
      <c r="M4">
        <f>IFERROR(SUM(LARGE(Table148111724[[#This Row],[Leinster Open]:[Irish Close]],{1,2})/2*3),0)</f>
        <v>300</v>
      </c>
      <c r="N4">
        <f t="shared" si="0"/>
        <v>270</v>
      </c>
    </row>
    <row r="5" spans="1:14" ht="16.5" thickBot="1" x14ac:dyDescent="0.3">
      <c r="A5" s="4">
        <v>4</v>
      </c>
      <c r="B5" s="23" t="s">
        <v>95</v>
      </c>
      <c r="C5" t="s">
        <v>10</v>
      </c>
      <c r="D5" s="2">
        <v>3</v>
      </c>
      <c r="E5" s="7">
        <v>50</v>
      </c>
      <c r="F5" s="12">
        <v>100</v>
      </c>
      <c r="G5" s="12">
        <v>0</v>
      </c>
      <c r="H5" s="12">
        <v>0</v>
      </c>
      <c r="I5" s="9">
        <v>0</v>
      </c>
      <c r="J5" s="9">
        <v>100</v>
      </c>
      <c r="K5">
        <f>SUM(Table148111724[[#This Row],[Leinster Open]:[Irish Close]])</f>
        <v>250</v>
      </c>
      <c r="L5">
        <f>IFERROR(SUM(LARGE(Table148111724[[#This Row],[Leinster Open]:[Irish Close]],{1,2,3})),0)</f>
        <v>250</v>
      </c>
      <c r="M5">
        <f>IFERROR(SUM(LARGE(Table148111724[[#This Row],[Leinster Open]:[Irish Close]],{1,2})/2*3),0)</f>
        <v>300</v>
      </c>
      <c r="N5">
        <f t="shared" si="0"/>
        <v>250</v>
      </c>
    </row>
    <row r="6" spans="1:14" ht="16.5" thickBot="1" x14ac:dyDescent="0.3">
      <c r="A6" s="4">
        <v>5</v>
      </c>
      <c r="B6" s="23" t="s">
        <v>97</v>
      </c>
      <c r="C6" t="s">
        <v>10</v>
      </c>
      <c r="D6" s="2">
        <v>3</v>
      </c>
      <c r="E6" s="7">
        <v>35</v>
      </c>
      <c r="F6" s="12">
        <v>35</v>
      </c>
      <c r="G6" s="12">
        <v>50</v>
      </c>
      <c r="H6" s="12">
        <v>0</v>
      </c>
      <c r="I6" s="9">
        <v>0</v>
      </c>
      <c r="J6" s="9">
        <v>50</v>
      </c>
      <c r="K6">
        <f>SUM(Table148111724[[#This Row],[Leinster Open]:[Irish Close]])</f>
        <v>170</v>
      </c>
      <c r="L6">
        <f>IFERROR(SUM(LARGE(Table148111724[[#This Row],[Leinster Open]:[Irish Close]],{1,2,3})),0)</f>
        <v>135</v>
      </c>
      <c r="M6">
        <f>IFERROR(SUM(LARGE(Table148111724[[#This Row],[Leinster Open]:[Irish Close]],{1,2})/2*3),0)</f>
        <v>150</v>
      </c>
      <c r="N6">
        <f t="shared" si="0"/>
        <v>135</v>
      </c>
    </row>
    <row r="7" spans="1:14" ht="16.5" thickBot="1" x14ac:dyDescent="0.3">
      <c r="A7" s="4">
        <v>5</v>
      </c>
      <c r="B7" s="23" t="s">
        <v>107</v>
      </c>
      <c r="C7" t="s">
        <v>10</v>
      </c>
      <c r="D7" s="2">
        <v>3</v>
      </c>
      <c r="E7" s="7">
        <v>25</v>
      </c>
      <c r="F7" s="12">
        <v>30</v>
      </c>
      <c r="G7" s="12">
        <v>0</v>
      </c>
      <c r="H7" s="12">
        <v>70</v>
      </c>
      <c r="I7" s="9">
        <v>0</v>
      </c>
      <c r="J7" s="9">
        <v>35</v>
      </c>
      <c r="K7">
        <f>SUM(Table148111724[[#This Row],[Leinster Open]:[Irish Close]])</f>
        <v>160</v>
      </c>
      <c r="L7">
        <f>IFERROR(SUM(LARGE(Table148111724[[#This Row],[Leinster Open]:[Irish Close]],{1,2,3})),0)</f>
        <v>135</v>
      </c>
      <c r="M7">
        <f>IFERROR(SUM(LARGE(Table148111724[[#This Row],[Leinster Open]:[Irish Close]],{1,2})/2*3),0)</f>
        <v>157.5</v>
      </c>
      <c r="N7">
        <f t="shared" si="0"/>
        <v>135</v>
      </c>
    </row>
    <row r="8" spans="1:14" ht="16.5" thickBot="1" x14ac:dyDescent="0.3">
      <c r="A8" s="4">
        <v>7</v>
      </c>
      <c r="B8" s="8" t="s">
        <v>101</v>
      </c>
      <c r="C8" t="s">
        <v>10</v>
      </c>
      <c r="D8" s="2">
        <v>3</v>
      </c>
      <c r="E8" s="6">
        <v>0</v>
      </c>
      <c r="F8" s="11">
        <v>0</v>
      </c>
      <c r="G8" s="11">
        <v>100</v>
      </c>
      <c r="H8" s="12">
        <v>0</v>
      </c>
      <c r="I8" s="9">
        <v>0</v>
      </c>
      <c r="J8" s="9">
        <v>0</v>
      </c>
      <c r="K8">
        <f>SUM(Table148111724[[#This Row],[Leinster Open]:[Irish Close]])</f>
        <v>100</v>
      </c>
      <c r="L8">
        <f>IFERROR(SUM(LARGE(Table148111724[[#This Row],[Leinster Open]:[Irish Close]],{1,2,3})),0)</f>
        <v>100</v>
      </c>
      <c r="M8">
        <f>IFERROR(SUM(LARGE(Table148111724[[#This Row],[Leinster Open]:[Irish Close]],{1,2})/2*3),0)</f>
        <v>150</v>
      </c>
      <c r="N8">
        <f t="shared" si="0"/>
        <v>100</v>
      </c>
    </row>
    <row r="9" spans="1:14" ht="16.5" thickBot="1" x14ac:dyDescent="0.3">
      <c r="A9" s="4">
        <v>8</v>
      </c>
      <c r="B9" s="22" t="s">
        <v>96</v>
      </c>
      <c r="C9" t="s">
        <v>10</v>
      </c>
      <c r="D9" s="2">
        <v>3</v>
      </c>
      <c r="E9" s="7">
        <v>40</v>
      </c>
      <c r="F9" s="12">
        <v>40</v>
      </c>
      <c r="G9" s="12">
        <v>0</v>
      </c>
      <c r="H9" s="12">
        <v>0</v>
      </c>
      <c r="I9" s="9">
        <v>0</v>
      </c>
      <c r="J9" s="9">
        <v>0</v>
      </c>
      <c r="K9">
        <f>SUM(Table148111724[[#This Row],[Leinster Open]:[Irish Close]])</f>
        <v>80</v>
      </c>
      <c r="L9">
        <f>IFERROR(SUM(LARGE(Table148111724[[#This Row],[Leinster Open]:[Irish Close]],{1,2,3})),0)</f>
        <v>80</v>
      </c>
      <c r="M9">
        <f>IFERROR(SUM(LARGE(Table148111724[[#This Row],[Leinster Open]:[Irish Close]],{1,2})/2*3),0)</f>
        <v>120</v>
      </c>
      <c r="N9">
        <f t="shared" si="0"/>
        <v>80</v>
      </c>
    </row>
    <row r="10" spans="1:14" ht="16.5" thickBot="1" x14ac:dyDescent="0.3">
      <c r="A10" s="4">
        <v>9</v>
      </c>
      <c r="B10" s="21" t="s">
        <v>99</v>
      </c>
      <c r="C10" t="s">
        <v>10</v>
      </c>
      <c r="D10" s="2">
        <v>3</v>
      </c>
      <c r="E10" s="7">
        <v>20</v>
      </c>
      <c r="F10" s="12">
        <v>25</v>
      </c>
      <c r="G10" s="12">
        <v>30</v>
      </c>
      <c r="H10" s="12">
        <v>0</v>
      </c>
      <c r="I10" s="9">
        <v>0</v>
      </c>
      <c r="J10" s="9">
        <v>0</v>
      </c>
      <c r="K10">
        <f>SUM(Table148111724[[#This Row],[Leinster Open]:[Irish Close]])</f>
        <v>75</v>
      </c>
      <c r="L10">
        <f>IFERROR(SUM(LARGE(Table148111724[[#This Row],[Leinster Open]:[Irish Close]],{1,2,3})),0)</f>
        <v>75</v>
      </c>
      <c r="M10">
        <f>IFERROR(SUM(LARGE(Table148111724[[#This Row],[Leinster Open]:[Irish Close]],{1,2})/2*3),0)</f>
        <v>82.5</v>
      </c>
      <c r="N10">
        <f t="shared" si="0"/>
        <v>75</v>
      </c>
    </row>
    <row r="11" spans="1:14" ht="16.5" thickBot="1" x14ac:dyDescent="0.3">
      <c r="A11" s="4">
        <v>10</v>
      </c>
      <c r="B11" s="8" t="s">
        <v>102</v>
      </c>
      <c r="C11" t="s">
        <v>10</v>
      </c>
      <c r="D11" s="2">
        <v>3</v>
      </c>
      <c r="E11" s="6">
        <v>0</v>
      </c>
      <c r="F11" s="11">
        <v>0</v>
      </c>
      <c r="G11" s="11">
        <v>35</v>
      </c>
      <c r="H11" s="12">
        <v>35</v>
      </c>
      <c r="I11" s="9">
        <v>0</v>
      </c>
      <c r="J11" s="9">
        <v>0</v>
      </c>
      <c r="K11">
        <f>SUM(Table148111724[[#This Row],[Leinster Open]:[Irish Close]])</f>
        <v>70</v>
      </c>
      <c r="L11">
        <f>IFERROR(SUM(LARGE(Table148111724[[#This Row],[Leinster Open]:[Irish Close]],{1,2,3})),0)</f>
        <v>70</v>
      </c>
      <c r="M11">
        <f>IFERROR(SUM(LARGE(Table148111724[[#This Row],[Leinster Open]:[Irish Close]],{1,2})/2*3),0)</f>
        <v>105</v>
      </c>
      <c r="N11">
        <f t="shared" si="0"/>
        <v>70</v>
      </c>
    </row>
    <row r="12" spans="1:14" ht="16.5" thickBot="1" x14ac:dyDescent="0.3">
      <c r="A12" s="4">
        <v>11</v>
      </c>
      <c r="B12" s="8" t="s">
        <v>103</v>
      </c>
      <c r="C12" t="s">
        <v>10</v>
      </c>
      <c r="D12" s="2">
        <v>3</v>
      </c>
      <c r="E12" s="6">
        <v>0</v>
      </c>
      <c r="F12" s="11">
        <v>0</v>
      </c>
      <c r="G12" s="11">
        <v>0</v>
      </c>
      <c r="H12" s="12">
        <v>50</v>
      </c>
      <c r="I12" s="9">
        <v>0</v>
      </c>
      <c r="J12" s="9">
        <v>0</v>
      </c>
      <c r="K12">
        <f>SUM(Table148111724[[#This Row],[Leinster Open]:[Irish Close]])</f>
        <v>50</v>
      </c>
      <c r="L12">
        <f>IFERROR(SUM(LARGE(Table148111724[[#This Row],[Leinster Open]:[Irish Close]],{1,2,3})),0)</f>
        <v>50</v>
      </c>
      <c r="M12">
        <f>IFERROR(SUM(LARGE(Table148111724[[#This Row],[Leinster Open]:[Irish Close]],{1,2})/2*3),0)</f>
        <v>75</v>
      </c>
      <c r="N12">
        <f t="shared" si="0"/>
        <v>50</v>
      </c>
    </row>
    <row r="13" spans="1:14" ht="16.5" thickBot="1" x14ac:dyDescent="0.3">
      <c r="A13" s="4">
        <v>12</v>
      </c>
      <c r="B13" s="8" t="s">
        <v>100</v>
      </c>
      <c r="C13" t="s">
        <v>10</v>
      </c>
      <c r="D13" s="2">
        <v>3</v>
      </c>
      <c r="E13" s="7">
        <v>15</v>
      </c>
      <c r="F13" s="12">
        <v>0</v>
      </c>
      <c r="G13" s="12">
        <v>0</v>
      </c>
      <c r="H13" s="12">
        <v>0</v>
      </c>
      <c r="I13" s="9">
        <v>0</v>
      </c>
      <c r="J13" s="9">
        <v>25</v>
      </c>
      <c r="K13">
        <f>SUM(Table148111724[[#This Row],[Leinster Open]:[Irish Close]])</f>
        <v>40</v>
      </c>
      <c r="L13">
        <f>IFERROR(SUM(LARGE(Table148111724[[#This Row],[Leinster Open]:[Irish Close]],{1,2,3})),0)</f>
        <v>40</v>
      </c>
      <c r="M13">
        <f>IFERROR(SUM(LARGE(Table148111724[[#This Row],[Leinster Open]:[Irish Close]],{1,2})/2*3),0)</f>
        <v>60</v>
      </c>
      <c r="N13">
        <f t="shared" si="0"/>
        <v>40</v>
      </c>
    </row>
    <row r="14" spans="1:14" ht="16.5" thickBot="1" x14ac:dyDescent="0.3">
      <c r="A14" s="4">
        <v>12</v>
      </c>
      <c r="B14" s="23" t="s">
        <v>104</v>
      </c>
      <c r="C14" t="s">
        <v>10</v>
      </c>
      <c r="D14" s="2">
        <v>3</v>
      </c>
      <c r="E14" s="24">
        <v>0</v>
      </c>
      <c r="F14" s="25">
        <v>0</v>
      </c>
      <c r="G14" s="11">
        <v>0</v>
      </c>
      <c r="H14" s="11">
        <v>40</v>
      </c>
      <c r="I14" s="9">
        <v>0</v>
      </c>
      <c r="J14" s="9">
        <v>0</v>
      </c>
      <c r="K14">
        <f>SUM(Table148111724[[#This Row],[Leinster Open]:[Irish Close]])</f>
        <v>40</v>
      </c>
      <c r="L14">
        <f>IFERROR(SUM(LARGE(Table148111724[[#This Row],[Leinster Open]:[Irish Close]],{1,2,3})),0)</f>
        <v>40</v>
      </c>
      <c r="M14">
        <f>IFERROR(SUM(LARGE(Table148111724[[#This Row],[Leinster Open]:[Irish Close]],{1,2})/2*3),0)</f>
        <v>60</v>
      </c>
      <c r="N14">
        <f t="shared" si="0"/>
        <v>40</v>
      </c>
    </row>
    <row r="15" spans="1:14" ht="16.5" thickBot="1" x14ac:dyDescent="0.3">
      <c r="A15" s="4">
        <v>12</v>
      </c>
      <c r="B15" s="8" t="s">
        <v>106</v>
      </c>
      <c r="C15" t="s">
        <v>10</v>
      </c>
      <c r="D15" s="2">
        <v>3</v>
      </c>
      <c r="E15" s="7">
        <v>0</v>
      </c>
      <c r="F15" s="12">
        <v>0</v>
      </c>
      <c r="G15" s="12">
        <v>0</v>
      </c>
      <c r="H15" s="12">
        <v>0</v>
      </c>
      <c r="I15" s="9">
        <v>0</v>
      </c>
      <c r="J15" s="9">
        <v>40</v>
      </c>
      <c r="K15">
        <f>SUM(Table148111724[[#This Row],[Leinster Open]:[Irish Close]])</f>
        <v>40</v>
      </c>
      <c r="L15">
        <f>IFERROR(SUM(LARGE(Table148111724[[#This Row],[Leinster Open]:[Irish Close]],{1,2,3})),0)</f>
        <v>40</v>
      </c>
      <c r="M15">
        <f>IFERROR(SUM(LARGE(Table148111724[[#This Row],[Leinster Open]:[Irish Close]],{1,2})/2*3),0)</f>
        <v>60</v>
      </c>
      <c r="N15">
        <f t="shared" si="0"/>
        <v>40</v>
      </c>
    </row>
    <row r="16" spans="1:14" ht="16.5" thickBot="1" x14ac:dyDescent="0.3">
      <c r="A16" s="4">
        <v>15</v>
      </c>
      <c r="B16" s="21" t="s">
        <v>105</v>
      </c>
      <c r="C16" t="s">
        <v>10</v>
      </c>
      <c r="D16" s="2">
        <v>3</v>
      </c>
      <c r="E16" s="24">
        <v>0</v>
      </c>
      <c r="F16" s="25">
        <v>0</v>
      </c>
      <c r="G16" s="25">
        <v>0</v>
      </c>
      <c r="H16" s="11">
        <v>30</v>
      </c>
      <c r="I16" s="9">
        <v>0</v>
      </c>
      <c r="J16" s="9">
        <v>0</v>
      </c>
      <c r="K16">
        <f>SUM(Table148111724[[#This Row],[Leinster Open]:[Irish Close]])</f>
        <v>30</v>
      </c>
      <c r="L16">
        <f>IFERROR(SUM(LARGE(Table148111724[[#This Row],[Leinster Open]:[Irish Close]],{1,2,3})),0)</f>
        <v>30</v>
      </c>
      <c r="M16">
        <f>IFERROR(SUM(LARGE(Table148111724[[#This Row],[Leinster Open]:[Irish Close]],{1,2})/2*3),0)</f>
        <v>45</v>
      </c>
      <c r="N16">
        <f t="shared" si="0"/>
        <v>30</v>
      </c>
    </row>
    <row r="17" spans="1:14" ht="16.5" thickBot="1" x14ac:dyDescent="0.3">
      <c r="A17" s="4">
        <v>15</v>
      </c>
      <c r="B17" t="s">
        <v>108</v>
      </c>
      <c r="C17" t="s">
        <v>10</v>
      </c>
      <c r="D17" s="2">
        <v>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30</v>
      </c>
      <c r="K17">
        <f>SUM(Table148111724[[#This Row],[Leinster Open]:[Irish Close]])</f>
        <v>30</v>
      </c>
      <c r="L17">
        <f>IFERROR(SUM(LARGE(Table148111724[[#This Row],[Leinster Open]:[Irish Close]],{1,2,3})),0)</f>
        <v>30</v>
      </c>
      <c r="M17">
        <f>IFERROR(SUM(LARGE(Table148111724[[#This Row],[Leinster Open]:[Irish Close]],{1,2})/2*3),0)</f>
        <v>45</v>
      </c>
      <c r="N17">
        <f t="shared" si="0"/>
        <v>30</v>
      </c>
    </row>
    <row r="18" spans="1:14" ht="16.5" thickBot="1" x14ac:dyDescent="0.3">
      <c r="A18" s="4">
        <v>15</v>
      </c>
      <c r="B18" s="26"/>
      <c r="C18" t="s">
        <v>10</v>
      </c>
      <c r="D18" s="2">
        <v>3</v>
      </c>
      <c r="E18" s="9"/>
      <c r="F18" s="9">
        <v>0</v>
      </c>
      <c r="G18" s="9">
        <v>0</v>
      </c>
      <c r="H18" s="9">
        <v>0</v>
      </c>
      <c r="I18" s="9">
        <v>0</v>
      </c>
      <c r="J18" s="9">
        <v>0</v>
      </c>
      <c r="K18">
        <f>SUM(Table148111724[[#This Row],[Leinster Open]:[Irish Close]])</f>
        <v>0</v>
      </c>
      <c r="L18">
        <f>IFERROR(SUM(LARGE(Table148111724[[#This Row],[Leinster Open]:[Irish Close]],{1,2,3})),0)</f>
        <v>0</v>
      </c>
      <c r="M18">
        <f>IFERROR(SUM(LARGE(Table148111724[[#This Row],[Leinster Open]:[Irish Close]],{1,2})/2*3),0)</f>
        <v>0</v>
      </c>
      <c r="N18">
        <f t="shared" si="0"/>
        <v>0</v>
      </c>
    </row>
    <row r="19" spans="1:14" ht="16.5" thickBot="1" x14ac:dyDescent="0.3">
      <c r="A19" s="4">
        <v>18</v>
      </c>
      <c r="B19" s="19"/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SUM(Table148111724[[#This Row],[Leinster Open]:[Irish Close]])</f>
        <v>0</v>
      </c>
      <c r="L19">
        <f>IFERROR(SUM(LARGE(Table148111724[[#This Row],[Leinster Open]:[Irish Close]],{1,2,3})),0)</f>
        <v>0</v>
      </c>
      <c r="M19">
        <f>IFERROR(SUM(LARGE(Table148111724[[#This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E18" sqref="E18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bestFit="1" customWidth="1"/>
    <col min="10" max="10" width="15.85546875" bestFit="1" customWidth="1"/>
    <col min="11" max="11" width="17.28515625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15.75" thickBot="1" x14ac:dyDescent="0.3">
      <c r="A1" s="29" t="s">
        <v>34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13</v>
      </c>
      <c r="L1" s="1" t="s">
        <v>11</v>
      </c>
      <c r="M1" s="1" t="s">
        <v>12</v>
      </c>
      <c r="N1" s="1" t="s">
        <v>14</v>
      </c>
    </row>
    <row r="2" spans="1:14" ht="16.5" thickBot="1" x14ac:dyDescent="0.3">
      <c r="A2" s="4">
        <v>1</v>
      </c>
      <c r="B2" s="20"/>
      <c r="C2" t="s">
        <v>10</v>
      </c>
      <c r="D2" s="2">
        <v>3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>
        <f>SUM(Table148111726[[#This Row],[Leinster Open]:[Irish Close]])</f>
        <v>0</v>
      </c>
      <c r="L2">
        <f>IFERROR(SUM(LARGE(Table148111726[[#This Row],[Leinster Open]:[Irish Close]],{1,2,3})),0)</f>
        <v>0</v>
      </c>
      <c r="M2">
        <f>IFERROR(SUM(LARGE(Table148111726[[#This Row],[Leinster Open]:[Irish Close]],{1,2})/2*3),0)</f>
        <v>0</v>
      </c>
      <c r="N2">
        <f t="shared" ref="N2:N19" si="0">IF(D2=3,L2,M2)</f>
        <v>0</v>
      </c>
    </row>
    <row r="3" spans="1:14" ht="16.5" thickBot="1" x14ac:dyDescent="0.3">
      <c r="A3" s="4">
        <v>2</v>
      </c>
      <c r="B3" s="21"/>
      <c r="C3" t="s">
        <v>10</v>
      </c>
      <c r="D3" s="2">
        <v>3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>
        <f>SUM(Table148111726[[#This Row],[Leinster Open]:[Irish Close]])</f>
        <v>0</v>
      </c>
      <c r="L3">
        <f>IFERROR(SUM(LARGE(Table148111726[[#This Row],[Leinster Open]:[Irish Close]],{1,2,3})),0)</f>
        <v>0</v>
      </c>
      <c r="M3">
        <f>IFERROR(SUM(LARGE(Table148111726[[#This Row],[Leinster Open]:[Irish Close]],{1,2})/2*3),0)</f>
        <v>0</v>
      </c>
      <c r="N3">
        <f t="shared" si="0"/>
        <v>0</v>
      </c>
    </row>
    <row r="4" spans="1:14" ht="16.5" thickBot="1" x14ac:dyDescent="0.3">
      <c r="A4" s="4">
        <v>3</v>
      </c>
      <c r="B4" s="23"/>
      <c r="C4" t="s">
        <v>10</v>
      </c>
      <c r="D4" s="2">
        <v>3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>
        <f>SUM(Table148111726[[#This Row],[Leinster Open]:[Irish Close]])</f>
        <v>0</v>
      </c>
      <c r="L4">
        <f>IFERROR(SUM(LARGE(Table148111726[[#This Row],[Leinster Open]:[Irish Close]],{1,2,3})),0)</f>
        <v>0</v>
      </c>
      <c r="M4">
        <f>IFERROR(SUM(LARGE(Table148111726[[#This Row],[Leinster Open]:[Irish Close]],{1,2})/2*3),0)</f>
        <v>0</v>
      </c>
      <c r="N4">
        <f t="shared" si="0"/>
        <v>0</v>
      </c>
    </row>
    <row r="5" spans="1:14" ht="16.5" thickBot="1" x14ac:dyDescent="0.3">
      <c r="A5" s="4">
        <v>4</v>
      </c>
      <c r="B5" s="23"/>
      <c r="C5" t="s">
        <v>10</v>
      </c>
      <c r="D5" s="2">
        <v>3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>
        <f>SUM(Table148111726[[#This Row],[Leinster Open]:[Irish Close]])</f>
        <v>0</v>
      </c>
      <c r="L5">
        <f>IFERROR(SUM(LARGE(Table148111726[[#This Row],[Leinster Open]:[Irish Close]],{1,2,3})),0)</f>
        <v>0</v>
      </c>
      <c r="M5">
        <f>IFERROR(SUM(LARGE(Table148111726[[#This Row],[Leinster Open]:[Irish Close]],{1,2})/2*3),0)</f>
        <v>0</v>
      </c>
      <c r="N5">
        <f t="shared" si="0"/>
        <v>0</v>
      </c>
    </row>
    <row r="6" spans="1:14" ht="16.5" thickBot="1" x14ac:dyDescent="0.3">
      <c r="A6" s="4">
        <v>5</v>
      </c>
      <c r="B6" s="22"/>
      <c r="C6" t="s">
        <v>10</v>
      </c>
      <c r="D6" s="2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>
        <f>SUM(Table148111726[[#This Row],[Leinster Open]:[Irish Close]])</f>
        <v>0</v>
      </c>
      <c r="L6">
        <f>IFERROR(SUM(LARGE(Table148111726[[#This Row],[Leinster Open]:[Irish Close]],{1,2,3})),0)</f>
        <v>0</v>
      </c>
      <c r="M6">
        <f>IFERROR(SUM(LARGE(Table148111726[[#This Row],[Leinster Open]:[Irish Close]],{1,2})/2*3),0)</f>
        <v>0</v>
      </c>
      <c r="N6">
        <f t="shared" si="0"/>
        <v>0</v>
      </c>
    </row>
    <row r="7" spans="1:14" ht="16.5" thickBot="1" x14ac:dyDescent="0.3">
      <c r="A7" s="4">
        <v>6</v>
      </c>
      <c r="B7" s="23"/>
      <c r="C7" t="s">
        <v>10</v>
      </c>
      <c r="D7" s="2">
        <v>3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>
        <f>SUM(Table148111726[[#This Row],[Leinster Open]:[Irish Close]])</f>
        <v>0</v>
      </c>
      <c r="L7">
        <f>IFERROR(SUM(LARGE(Table148111726[[#This Row],[Leinster Open]:[Irish Close]],{1,2,3})),0)</f>
        <v>0</v>
      </c>
      <c r="M7">
        <f>IFERROR(SUM(LARGE(Table148111726[[#This Row],[Leinster Open]:[Irish Close]],{1,2})/2*3),0)</f>
        <v>0</v>
      </c>
      <c r="N7">
        <f t="shared" si="0"/>
        <v>0</v>
      </c>
    </row>
    <row r="8" spans="1:14" ht="16.5" thickBot="1" x14ac:dyDescent="0.3">
      <c r="A8" s="4">
        <v>7</v>
      </c>
      <c r="B8" s="21"/>
      <c r="C8" t="s">
        <v>10</v>
      </c>
      <c r="D8" s="2">
        <v>3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>
        <f>SUM(Table148111726[[#This Row],[Leinster Open]:[Irish Close]])</f>
        <v>0</v>
      </c>
      <c r="L8">
        <f>IFERROR(SUM(LARGE(Table148111726[[#This Row],[Leinster Open]:[Irish Close]],{1,2,3})),0)</f>
        <v>0</v>
      </c>
      <c r="M8">
        <f>IFERROR(SUM(LARGE(Table148111726[[#This Row],[Leinster Open]:[Irish Close]],{1,2})/2*3),0)</f>
        <v>0</v>
      </c>
      <c r="N8">
        <f t="shared" si="0"/>
        <v>0</v>
      </c>
    </row>
    <row r="9" spans="1:14" ht="16.5" thickBot="1" x14ac:dyDescent="0.3">
      <c r="A9" s="4">
        <v>8</v>
      </c>
      <c r="B9" s="23"/>
      <c r="C9" t="s">
        <v>10</v>
      </c>
      <c r="D9" s="2">
        <v>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>
        <f>SUM(Table148111726[[#This Row],[Leinster Open]:[Irish Close]])</f>
        <v>0</v>
      </c>
      <c r="L9">
        <f>IFERROR(SUM(LARGE(Table148111726[[#This Row],[Leinster Open]:[Irish Close]],{1,2,3})),0)</f>
        <v>0</v>
      </c>
      <c r="M9">
        <f>IFERROR(SUM(LARGE(Table148111726[[#This Row],[Leinster Open]:[Irish Close]],{1,2})/2*3),0)</f>
        <v>0</v>
      </c>
      <c r="N9">
        <f t="shared" si="0"/>
        <v>0</v>
      </c>
    </row>
    <row r="10" spans="1:14" ht="16.5" thickBot="1" x14ac:dyDescent="0.3">
      <c r="A10" s="4">
        <v>9</v>
      </c>
      <c r="B10" s="21"/>
      <c r="C10" t="s">
        <v>10</v>
      </c>
      <c r="D10" s="2">
        <v>3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>
        <f>SUM(Table148111726[[#This Row],[Leinster Open]:[Irish Close]])</f>
        <v>0</v>
      </c>
      <c r="L10">
        <f>IFERROR(SUM(LARGE(Table148111726[[#This Row],[Leinster Open]:[Irish Close]],{1,2,3})),0)</f>
        <v>0</v>
      </c>
      <c r="M10">
        <f>IFERROR(SUM(LARGE(Table148111726[[#This Row],[Leinster Open]:[Irish Close]],{1,2})/2*3),0)</f>
        <v>0</v>
      </c>
      <c r="N10">
        <f t="shared" si="0"/>
        <v>0</v>
      </c>
    </row>
    <row r="11" spans="1:14" ht="16.5" thickBot="1" x14ac:dyDescent="0.3">
      <c r="A11" s="4">
        <v>10</v>
      </c>
      <c r="B11" s="8"/>
      <c r="C11" t="s">
        <v>10</v>
      </c>
      <c r="D11" s="2">
        <v>3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>
        <f>SUM(Table148111726[[#This Row],[Leinster Open]:[Irish Close]])</f>
        <v>0</v>
      </c>
      <c r="L11">
        <f>IFERROR(SUM(LARGE(Table148111726[[#This Row],[Leinster Open]:[Irish Close]],{1,2,3})),0)</f>
        <v>0</v>
      </c>
      <c r="M11">
        <f>IFERROR(SUM(LARGE(Table148111726[[#This Row],[Leinster Open]:[Irish Close]],{1,2})/2*3),0)</f>
        <v>0</v>
      </c>
      <c r="N11">
        <f t="shared" si="0"/>
        <v>0</v>
      </c>
    </row>
    <row r="12" spans="1:14" ht="16.5" thickBot="1" x14ac:dyDescent="0.3">
      <c r="A12" s="4">
        <v>11</v>
      </c>
      <c r="B12" s="8"/>
      <c r="C12" t="s">
        <v>10</v>
      </c>
      <c r="D12" s="2">
        <v>3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>
        <f>SUM(Table148111726[[#This Row],[Leinster Open]:[Irish Close]])</f>
        <v>0</v>
      </c>
      <c r="L12">
        <f>IFERROR(SUM(LARGE(Table148111726[[#This Row],[Leinster Open]:[Irish Close]],{1,2,3})),0)</f>
        <v>0</v>
      </c>
      <c r="M12">
        <f>IFERROR(SUM(LARGE(Table148111726[[#This Row],[Leinster Open]:[Irish Close]],{1,2})/2*3),0)</f>
        <v>0</v>
      </c>
      <c r="N12">
        <f t="shared" si="0"/>
        <v>0</v>
      </c>
    </row>
    <row r="13" spans="1:14" ht="16.5" thickBot="1" x14ac:dyDescent="0.3">
      <c r="A13" s="4">
        <v>12</v>
      </c>
      <c r="B13" s="8"/>
      <c r="C13" t="s">
        <v>10</v>
      </c>
      <c r="D13" s="2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>
        <f>SUM(Table148111726[[#This Row],[Leinster Open]:[Irish Close]])</f>
        <v>0</v>
      </c>
      <c r="L13">
        <f>IFERROR(SUM(LARGE(Table148111726[[#This Row],[Leinster Open]:[Irish Close]],{1,2,3})),0)</f>
        <v>0</v>
      </c>
      <c r="M13">
        <f>IFERROR(SUM(LARGE(Table148111726[[#This Row],[Leinster Open]:[Irish Close]],{1,2})/2*3),0)</f>
        <v>0</v>
      </c>
      <c r="N13">
        <f t="shared" si="0"/>
        <v>0</v>
      </c>
    </row>
    <row r="14" spans="1:14" ht="16.5" thickBot="1" x14ac:dyDescent="0.3">
      <c r="A14" s="4">
        <v>13</v>
      </c>
      <c r="B14" s="8"/>
      <c r="C14" t="s">
        <v>10</v>
      </c>
      <c r="D14" s="2">
        <v>3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>
        <f>SUM(Table148111726[[#This Row],[Leinster Open]:[Irish Close]])</f>
        <v>0</v>
      </c>
      <c r="L14">
        <f>IFERROR(SUM(LARGE(Table148111726[[#This Row],[Leinster Open]:[Irish Close]],{1,2,3})),0)</f>
        <v>0</v>
      </c>
      <c r="M14">
        <f>IFERROR(SUM(LARGE(Table148111726[[#This Row],[Leinster Open]:[Irish Close]],{1,2})/2*3),0)</f>
        <v>0</v>
      </c>
      <c r="N14">
        <f t="shared" si="0"/>
        <v>0</v>
      </c>
    </row>
    <row r="15" spans="1:14" ht="16.5" thickBot="1" x14ac:dyDescent="0.3">
      <c r="A15" s="4">
        <v>14</v>
      </c>
      <c r="B15" s="23"/>
      <c r="C15" t="s">
        <v>10</v>
      </c>
      <c r="D15" s="2">
        <v>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>
        <f>SUM(Table148111726[[#This Row],[Leinster Open]:[Irish Close]])</f>
        <v>0</v>
      </c>
      <c r="L15">
        <f>IFERROR(SUM(LARGE(Table148111726[[#This Row],[Leinster Open]:[Irish Close]],{1,2,3})),0)</f>
        <v>0</v>
      </c>
      <c r="M15">
        <f>IFERROR(SUM(LARGE(Table148111726[[#This Row],[Leinster Open]:[Irish Close]],{1,2})/2*3),0)</f>
        <v>0</v>
      </c>
      <c r="N15">
        <f t="shared" si="0"/>
        <v>0</v>
      </c>
    </row>
    <row r="16" spans="1:14" ht="16.5" thickBot="1" x14ac:dyDescent="0.3">
      <c r="A16" s="4">
        <v>15</v>
      </c>
      <c r="B16" s="21"/>
      <c r="C16" t="s">
        <v>10</v>
      </c>
      <c r="D16" s="2">
        <v>3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>
        <f>SUM(Table148111726[[#This Row],[Leinster Open]:[Irish Close]])</f>
        <v>0</v>
      </c>
      <c r="L16">
        <f>IFERROR(SUM(LARGE(Table148111726[[#This Row],[Leinster Open]:[Irish Close]],{1,2,3})),0)</f>
        <v>0</v>
      </c>
      <c r="M16">
        <f>IFERROR(SUM(LARGE(Table148111726[[#This Row],[Leinster Open]:[Irish Close]],{1,2})/2*3),0)</f>
        <v>0</v>
      </c>
      <c r="N16">
        <f t="shared" si="0"/>
        <v>0</v>
      </c>
    </row>
    <row r="17" spans="1:14" ht="16.5" thickBot="1" x14ac:dyDescent="0.3">
      <c r="A17" s="4">
        <v>16</v>
      </c>
      <c r="B17" s="16"/>
      <c r="C17" t="s">
        <v>10</v>
      </c>
      <c r="D17" s="2">
        <v>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>
        <f>SUM(Table148111726[[#This Row],[Leinster Open]:[Irish Close]])</f>
        <v>0</v>
      </c>
      <c r="L17">
        <f>IFERROR(SUM(LARGE(Table148111726[[#This Row],[Leinster Open]:[Irish Close]],{1,2,3})),0)</f>
        <v>0</v>
      </c>
      <c r="M17">
        <f>IFERROR(SUM(LARGE(Table148111726[[#This Row],[Leinster Open]:[Irish Close]],{1,2})/2*3),0)</f>
        <v>0</v>
      </c>
      <c r="N17">
        <f t="shared" si="0"/>
        <v>0</v>
      </c>
    </row>
    <row r="18" spans="1:14" ht="16.5" thickBot="1" x14ac:dyDescent="0.3">
      <c r="A18" s="4">
        <v>17</v>
      </c>
      <c r="C18" t="s">
        <v>10</v>
      </c>
      <c r="D18" s="2"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>
        <f>SUM(Table148111726[[#This Row],[Leinster Open]:[Irish Close]])</f>
        <v>0</v>
      </c>
      <c r="L18">
        <f>IFERROR(SUM(LARGE(Table148111726[[#This Row],[Leinster Open]:[Irish Close]],{1,2,3})),0)</f>
        <v>0</v>
      </c>
      <c r="M18">
        <f>IFERROR(SUM(LARGE(Table148111726[[#This Row],[Leinster Open]:[Irish Close]],{1,2})/2*3),0)</f>
        <v>0</v>
      </c>
      <c r="N18">
        <f t="shared" si="0"/>
        <v>0</v>
      </c>
    </row>
    <row r="19" spans="1:14" ht="16.5" thickBot="1" x14ac:dyDescent="0.3">
      <c r="A19" s="4">
        <v>18</v>
      </c>
      <c r="C19" t="s">
        <v>10</v>
      </c>
      <c r="D19" s="2">
        <v>3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>
        <f>SUM(Table148111726[[#This Row],[Leinster Open]:[Irish Close]])</f>
        <v>0</v>
      </c>
      <c r="L19">
        <f>IFERROR(SUM(LARGE(Table148111726[[#This Row],[Leinster Open]:[Irish Close]],{1,2,3})),0)</f>
        <v>0</v>
      </c>
      <c r="M19">
        <f>IFERROR(SUM(LARGE(Table148111726[[#This Row],[Leinster Open]:[Irish Close]],{1,2})/2*3),0)</f>
        <v>0</v>
      </c>
      <c r="N19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Mens 35s</vt:lpstr>
      <vt:lpstr>Mens 40s</vt:lpstr>
      <vt:lpstr>Ladies 35-40s</vt:lpstr>
      <vt:lpstr>Mens 45s</vt:lpstr>
      <vt:lpstr>Ladies 45s</vt:lpstr>
      <vt:lpstr>Mens 50s</vt:lpstr>
      <vt:lpstr>Ladies 50s</vt:lpstr>
      <vt:lpstr>Mens 55s</vt:lpstr>
      <vt:lpstr>Ladies 55s</vt:lpstr>
      <vt:lpstr>Mens 60s</vt:lpstr>
      <vt:lpstr>Ladies 60s</vt:lpstr>
      <vt:lpstr>Mens 65s</vt:lpstr>
      <vt:lpstr>Mens 70s</vt:lpstr>
      <vt:lpstr>Mens 75</vt:lpstr>
      <vt:lpstr>Sheet15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2019-10-15T11:02:14Z</dcterms:created>
  <dcterms:modified xsi:type="dcterms:W3CDTF">2019-10-21T15:58:35Z</dcterms:modified>
</cp:coreProperties>
</file>