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HP\Documents\Paul\Masters\Ranking\2020\"/>
    </mc:Choice>
  </mc:AlternateContent>
  <bookViews>
    <workbookView xWindow="0" yWindow="0" windowWidth="20490" windowHeight="7755" activeTab="2"/>
  </bookViews>
  <sheets>
    <sheet name="Mens 35s" sheetId="2" r:id="rId1"/>
    <sheet name="Mens 40s" sheetId="3" r:id="rId2"/>
    <sheet name="Ladies 35-40s" sheetId="4" r:id="rId3"/>
    <sheet name="Mens 45s" sheetId="5" r:id="rId4"/>
    <sheet name="Ladies 45s" sheetId="6" r:id="rId5"/>
    <sheet name="Mens 50s" sheetId="7" r:id="rId6"/>
    <sheet name="Ladies 50s" sheetId="8" r:id="rId7"/>
    <sheet name="Mens 55s" sheetId="9" r:id="rId8"/>
    <sheet name="Ladies 55s" sheetId="10" r:id="rId9"/>
    <sheet name="Mens 60s" sheetId="11" r:id="rId10"/>
    <sheet name="Ladies 60s" sheetId="12" r:id="rId11"/>
    <sheet name="Mens 65s" sheetId="13" r:id="rId12"/>
    <sheet name="Mens 70s" sheetId="14" r:id="rId13"/>
    <sheet name="points tables" sheetId="17" r:id="rId14"/>
    <sheet name="Mens 75" sheetId="15" r:id="rId15"/>
  </sheets>
  <definedNames>
    <definedName name="_xlnm._FilterDatabase" localSheetId="0" hidden="1">'Mens 35s'!$A$1:$A$16</definedName>
    <definedName name="_xlnm._FilterDatabase" localSheetId="1" hidden="1">'Mens 40s'!$A$1:$A$19</definedName>
    <definedName name="_xlnm._FilterDatabase" localSheetId="7" hidden="1">'Mens 55s'!$A$1:$A$21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4" l="1"/>
  <c r="L16" i="4"/>
  <c r="M16" i="4"/>
  <c r="K15" i="4"/>
  <c r="L15" i="4"/>
  <c r="M15" i="4"/>
  <c r="N15" i="4" s="1"/>
  <c r="K12" i="4"/>
  <c r="L12" i="4"/>
  <c r="M12" i="4"/>
  <c r="K4" i="4"/>
  <c r="L4" i="4"/>
  <c r="M4" i="4"/>
  <c r="N4" i="4" l="1"/>
  <c r="N12" i="4"/>
  <c r="N16" i="4"/>
  <c r="K8" i="9"/>
  <c r="K17" i="11" l="1"/>
  <c r="L17" i="11"/>
  <c r="M17" i="11"/>
  <c r="N17" i="11" s="1"/>
  <c r="K15" i="3"/>
  <c r="L15" i="3"/>
  <c r="M15" i="3"/>
  <c r="K17" i="3"/>
  <c r="L17" i="3"/>
  <c r="M17" i="3"/>
  <c r="N17" i="3" s="1"/>
  <c r="K17" i="7"/>
  <c r="L17" i="7"/>
  <c r="N17" i="7" s="1"/>
  <c r="M17" i="7"/>
  <c r="K8" i="4"/>
  <c r="L8" i="4"/>
  <c r="N8" i="4" s="1"/>
  <c r="M8" i="4"/>
  <c r="K16" i="2"/>
  <c r="L16" i="2"/>
  <c r="M16" i="2"/>
  <c r="K13" i="13"/>
  <c r="K14" i="13"/>
  <c r="K11" i="13"/>
  <c r="L13" i="13"/>
  <c r="L14" i="13"/>
  <c r="L11" i="13"/>
  <c r="M13" i="13"/>
  <c r="M14" i="13"/>
  <c r="N14" i="13" s="1"/>
  <c r="M11" i="13"/>
  <c r="K9" i="6"/>
  <c r="L9" i="6"/>
  <c r="M9" i="6"/>
  <c r="N9" i="6"/>
  <c r="N16" i="2" l="1"/>
  <c r="N13" i="13"/>
  <c r="N11" i="13"/>
  <c r="N15" i="3"/>
  <c r="K18" i="11"/>
  <c r="L18" i="11"/>
  <c r="M18" i="11"/>
  <c r="K10" i="14"/>
  <c r="L10" i="14"/>
  <c r="N10" i="14" s="1"/>
  <c r="M10" i="14"/>
  <c r="K6" i="13"/>
  <c r="L6" i="13"/>
  <c r="N6" i="13" s="1"/>
  <c r="M6" i="13"/>
  <c r="K22" i="9"/>
  <c r="L22" i="9"/>
  <c r="M22" i="9"/>
  <c r="N24" i="9"/>
  <c r="K16" i="3"/>
  <c r="L16" i="3"/>
  <c r="N16" i="3" s="1"/>
  <c r="M16" i="3"/>
  <c r="K18" i="3"/>
  <c r="L18" i="3"/>
  <c r="M18" i="3"/>
  <c r="K9" i="3"/>
  <c r="L9" i="3"/>
  <c r="M9" i="3"/>
  <c r="K12" i="2"/>
  <c r="L12" i="2"/>
  <c r="M12" i="2"/>
  <c r="K15" i="2"/>
  <c r="L15" i="2"/>
  <c r="M15" i="2"/>
  <c r="N15" i="2" s="1"/>
  <c r="N12" i="2" l="1"/>
  <c r="N18" i="11"/>
  <c r="N18" i="3"/>
  <c r="N22" i="9"/>
  <c r="N9" i="3"/>
  <c r="K19" i="5"/>
  <c r="L19" i="5"/>
  <c r="M19" i="5"/>
  <c r="K13" i="5"/>
  <c r="L13" i="5"/>
  <c r="M13" i="5"/>
  <c r="N13" i="5" s="1"/>
  <c r="K14" i="7"/>
  <c r="L14" i="7"/>
  <c r="M14" i="7"/>
  <c r="N14" i="7" s="1"/>
  <c r="N19" i="5" l="1"/>
  <c r="K3" i="3"/>
  <c r="L3" i="3"/>
  <c r="M3" i="3"/>
  <c r="N3" i="3" l="1"/>
  <c r="K9" i="7"/>
  <c r="L9" i="7"/>
  <c r="M9" i="7"/>
  <c r="N9" i="7" s="1"/>
  <c r="K5" i="5"/>
  <c r="L5" i="5"/>
  <c r="N5" i="5" s="1"/>
  <c r="M5" i="5"/>
  <c r="K12" i="5"/>
  <c r="K24" i="5"/>
  <c r="M2" i="2" l="1"/>
  <c r="M6" i="2"/>
  <c r="M5" i="2"/>
  <c r="M3" i="2"/>
  <c r="M4" i="2"/>
  <c r="M14" i="2"/>
  <c r="M8" i="2"/>
  <c r="M9" i="2"/>
  <c r="M17" i="2"/>
  <c r="M11" i="2"/>
  <c r="M7" i="2"/>
  <c r="M13" i="2"/>
  <c r="M10" i="2"/>
  <c r="L2" i="2"/>
  <c r="N2" i="2" s="1"/>
  <c r="L6" i="2"/>
  <c r="N6" i="2" s="1"/>
  <c r="L5" i="2"/>
  <c r="N5" i="2" s="1"/>
  <c r="L3" i="2"/>
  <c r="N3" i="2" s="1"/>
  <c r="L4" i="2"/>
  <c r="N4" i="2" s="1"/>
  <c r="L14" i="2"/>
  <c r="N14" i="2" s="1"/>
  <c r="L8" i="2"/>
  <c r="N8" i="2" s="1"/>
  <c r="L9" i="2"/>
  <c r="N9" i="2" s="1"/>
  <c r="L17" i="2"/>
  <c r="N17" i="2" s="1"/>
  <c r="L11" i="2"/>
  <c r="N11" i="2" s="1"/>
  <c r="L7" i="2"/>
  <c r="N7" i="2" s="1"/>
  <c r="L13" i="2"/>
  <c r="N13" i="2" s="1"/>
  <c r="L10" i="2"/>
  <c r="N10" i="2" s="1"/>
  <c r="L26" i="9"/>
  <c r="M26" i="9"/>
  <c r="K23" i="9" l="1"/>
  <c r="L23" i="9"/>
  <c r="N23" i="9" s="1"/>
  <c r="M23" i="9"/>
  <c r="K6" i="9"/>
  <c r="L6" i="9"/>
  <c r="N6" i="9" s="1"/>
  <c r="M6" i="9"/>
  <c r="K7" i="9"/>
  <c r="L7" i="9"/>
  <c r="N7" i="9" s="1"/>
  <c r="M7" i="9"/>
  <c r="K13" i="9"/>
  <c r="L13" i="9"/>
  <c r="N13" i="9" s="1"/>
  <c r="M13" i="9"/>
  <c r="K14" i="9"/>
  <c r="L14" i="9"/>
  <c r="N14" i="9" s="1"/>
  <c r="M14" i="9"/>
  <c r="K7" i="7" l="1"/>
  <c r="L7" i="7"/>
  <c r="N7" i="7" s="1"/>
  <c r="M7" i="7"/>
  <c r="L24" i="5"/>
  <c r="N24" i="5" s="1"/>
  <c r="M24" i="5"/>
  <c r="L12" i="5"/>
  <c r="N12" i="5" s="1"/>
  <c r="M12" i="5"/>
  <c r="K20" i="5"/>
  <c r="L20" i="5"/>
  <c r="N20" i="5" s="1"/>
  <c r="M20" i="5"/>
  <c r="K10" i="5"/>
  <c r="L10" i="5"/>
  <c r="N10" i="5" s="1"/>
  <c r="M10" i="5"/>
  <c r="K18" i="5"/>
  <c r="L18" i="5"/>
  <c r="N18" i="5" s="1"/>
  <c r="M18" i="5"/>
  <c r="M19" i="15" l="1"/>
  <c r="L19" i="15"/>
  <c r="N19" i="15" s="1"/>
  <c r="K19" i="15"/>
  <c r="M18" i="15"/>
  <c r="L18" i="15"/>
  <c r="N18" i="15" s="1"/>
  <c r="K18" i="15"/>
  <c r="M17" i="15"/>
  <c r="L17" i="15"/>
  <c r="N17" i="15" s="1"/>
  <c r="K17" i="15"/>
  <c r="M16" i="15"/>
  <c r="L16" i="15"/>
  <c r="N16" i="15" s="1"/>
  <c r="K16" i="15"/>
  <c r="M15" i="15"/>
  <c r="L15" i="15"/>
  <c r="N15" i="15" s="1"/>
  <c r="K15" i="15"/>
  <c r="M14" i="15"/>
  <c r="L14" i="15"/>
  <c r="N14" i="15" s="1"/>
  <c r="K14" i="15"/>
  <c r="M13" i="15"/>
  <c r="L13" i="15"/>
  <c r="N13" i="15" s="1"/>
  <c r="K13" i="15"/>
  <c r="M12" i="15"/>
  <c r="L12" i="15"/>
  <c r="N12" i="15" s="1"/>
  <c r="K12" i="15"/>
  <c r="M11" i="15"/>
  <c r="L11" i="15"/>
  <c r="N11" i="15" s="1"/>
  <c r="K11" i="15"/>
  <c r="M10" i="15"/>
  <c r="L10" i="15"/>
  <c r="N10" i="15" s="1"/>
  <c r="K10" i="15"/>
  <c r="M9" i="15"/>
  <c r="L9" i="15"/>
  <c r="N9" i="15" s="1"/>
  <c r="K9" i="15"/>
  <c r="M8" i="15"/>
  <c r="L8" i="15"/>
  <c r="N8" i="15" s="1"/>
  <c r="K8" i="15"/>
  <c r="M7" i="15"/>
  <c r="L7" i="15"/>
  <c r="N7" i="15" s="1"/>
  <c r="K7" i="15"/>
  <c r="M6" i="15"/>
  <c r="L6" i="15"/>
  <c r="N6" i="15" s="1"/>
  <c r="K6" i="15"/>
  <c r="M5" i="15"/>
  <c r="L5" i="15"/>
  <c r="N5" i="15" s="1"/>
  <c r="K5" i="15"/>
  <c r="M4" i="15"/>
  <c r="L4" i="15"/>
  <c r="N4" i="15" s="1"/>
  <c r="K4" i="15"/>
  <c r="M3" i="15"/>
  <c r="L3" i="15"/>
  <c r="N3" i="15" s="1"/>
  <c r="K3" i="15"/>
  <c r="M2" i="15"/>
  <c r="L2" i="15"/>
  <c r="N2" i="15" s="1"/>
  <c r="K2" i="15"/>
  <c r="M2" i="14"/>
  <c r="L2" i="14"/>
  <c r="N2" i="14" s="1"/>
  <c r="K2" i="14"/>
  <c r="M6" i="14"/>
  <c r="L6" i="14"/>
  <c r="N6" i="14" s="1"/>
  <c r="K6" i="14"/>
  <c r="M4" i="14"/>
  <c r="L4" i="14"/>
  <c r="N4" i="14" s="1"/>
  <c r="K4" i="14"/>
  <c r="M8" i="14"/>
  <c r="L8" i="14"/>
  <c r="N8" i="14" s="1"/>
  <c r="K8" i="14"/>
  <c r="M9" i="14"/>
  <c r="L9" i="14"/>
  <c r="N9" i="14" s="1"/>
  <c r="K9" i="14"/>
  <c r="M3" i="14"/>
  <c r="L3" i="14"/>
  <c r="N3" i="14" s="1"/>
  <c r="K3" i="14"/>
  <c r="M7" i="14"/>
  <c r="L7" i="14"/>
  <c r="N7" i="14" s="1"/>
  <c r="K7" i="14"/>
  <c r="M5" i="14"/>
  <c r="L5" i="14"/>
  <c r="N5" i="14" s="1"/>
  <c r="K5" i="14"/>
  <c r="M10" i="13"/>
  <c r="L10" i="13"/>
  <c r="N10" i="13" s="1"/>
  <c r="K10" i="13"/>
  <c r="M4" i="13"/>
  <c r="L4" i="13"/>
  <c r="N4" i="13" s="1"/>
  <c r="K4" i="13"/>
  <c r="M12" i="13"/>
  <c r="L12" i="13"/>
  <c r="N12" i="13" s="1"/>
  <c r="K12" i="13"/>
  <c r="M7" i="13"/>
  <c r="L7" i="13"/>
  <c r="N7" i="13" s="1"/>
  <c r="K7" i="13"/>
  <c r="M3" i="13"/>
  <c r="L3" i="13"/>
  <c r="N3" i="13" s="1"/>
  <c r="K3" i="13"/>
  <c r="M8" i="13"/>
  <c r="L8" i="13"/>
  <c r="N8" i="13" s="1"/>
  <c r="K8" i="13"/>
  <c r="M9" i="13"/>
  <c r="L9" i="13"/>
  <c r="N9" i="13" s="1"/>
  <c r="K9" i="13"/>
  <c r="M5" i="13"/>
  <c r="L5" i="13"/>
  <c r="N5" i="13" s="1"/>
  <c r="K5" i="13"/>
  <c r="M2" i="13"/>
  <c r="L2" i="13"/>
  <c r="N2" i="13" s="1"/>
  <c r="K2" i="13"/>
  <c r="M5" i="12"/>
  <c r="L5" i="12"/>
  <c r="N5" i="12" s="1"/>
  <c r="K5" i="12"/>
  <c r="M4" i="12"/>
  <c r="L4" i="12"/>
  <c r="N4" i="12" s="1"/>
  <c r="K4" i="12"/>
  <c r="M3" i="12"/>
  <c r="L3" i="12"/>
  <c r="N3" i="12" s="1"/>
  <c r="K3" i="12"/>
  <c r="M2" i="12"/>
  <c r="L2" i="12"/>
  <c r="N2" i="12" s="1"/>
  <c r="K2" i="12"/>
  <c r="M16" i="11"/>
  <c r="L16" i="11"/>
  <c r="N16" i="11" s="1"/>
  <c r="K16" i="11"/>
  <c r="M15" i="11"/>
  <c r="L15" i="11"/>
  <c r="N15" i="11" s="1"/>
  <c r="K15" i="11"/>
  <c r="M12" i="11"/>
  <c r="L12" i="11"/>
  <c r="N12" i="11" s="1"/>
  <c r="K12" i="11"/>
  <c r="M4" i="11"/>
  <c r="L4" i="11"/>
  <c r="N4" i="11" s="1"/>
  <c r="K4" i="11"/>
  <c r="M10" i="11"/>
  <c r="L10" i="11"/>
  <c r="N10" i="11" s="1"/>
  <c r="K10" i="11"/>
  <c r="M2" i="11"/>
  <c r="L2" i="11"/>
  <c r="N2" i="11" s="1"/>
  <c r="K2" i="11"/>
  <c r="M7" i="11"/>
  <c r="L7" i="11"/>
  <c r="N7" i="11" s="1"/>
  <c r="K7" i="11"/>
  <c r="M6" i="11"/>
  <c r="L6" i="11"/>
  <c r="N6" i="11" s="1"/>
  <c r="K6" i="11"/>
  <c r="M14" i="11"/>
  <c r="L14" i="11"/>
  <c r="N14" i="11" s="1"/>
  <c r="K14" i="11"/>
  <c r="M11" i="11"/>
  <c r="L11" i="11"/>
  <c r="N11" i="11" s="1"/>
  <c r="K11" i="11"/>
  <c r="M8" i="11"/>
  <c r="L8" i="11"/>
  <c r="N8" i="11" s="1"/>
  <c r="K8" i="11"/>
  <c r="M5" i="11"/>
  <c r="L5" i="11"/>
  <c r="N5" i="11" s="1"/>
  <c r="K5" i="11"/>
  <c r="M3" i="11"/>
  <c r="L3" i="11"/>
  <c r="N3" i="11" s="1"/>
  <c r="K3" i="11"/>
  <c r="M13" i="11"/>
  <c r="L13" i="11"/>
  <c r="N13" i="11" s="1"/>
  <c r="K13" i="11"/>
  <c r="M9" i="11"/>
  <c r="L9" i="11"/>
  <c r="N9" i="11" s="1"/>
  <c r="K9" i="11"/>
  <c r="M4" i="10"/>
  <c r="L4" i="10"/>
  <c r="N4" i="10" s="1"/>
  <c r="K4" i="10"/>
  <c r="M5" i="10"/>
  <c r="L5" i="10"/>
  <c r="N5" i="10" s="1"/>
  <c r="K5" i="10"/>
  <c r="M3" i="10"/>
  <c r="L3" i="10"/>
  <c r="N3" i="10" s="1"/>
  <c r="K3" i="10"/>
  <c r="M7" i="10"/>
  <c r="L7" i="10"/>
  <c r="N7" i="10" s="1"/>
  <c r="K7" i="10"/>
  <c r="M2" i="10"/>
  <c r="L2" i="10"/>
  <c r="N2" i="10" s="1"/>
  <c r="K2" i="10"/>
  <c r="M6" i="10"/>
  <c r="L6" i="10"/>
  <c r="N6" i="10" s="1"/>
  <c r="K6" i="10"/>
  <c r="M20" i="9"/>
  <c r="L20" i="9"/>
  <c r="N20" i="9" s="1"/>
  <c r="K20" i="9"/>
  <c r="M18" i="9"/>
  <c r="L18" i="9"/>
  <c r="N18" i="9" s="1"/>
  <c r="K18" i="9"/>
  <c r="M16" i="9"/>
  <c r="L16" i="9"/>
  <c r="N16" i="9" s="1"/>
  <c r="K16" i="9"/>
  <c r="M19" i="9"/>
  <c r="L19" i="9"/>
  <c r="N19" i="9" s="1"/>
  <c r="K19" i="9"/>
  <c r="M15" i="9"/>
  <c r="L15" i="9"/>
  <c r="N15" i="9" s="1"/>
  <c r="K15" i="9"/>
  <c r="M12" i="9"/>
  <c r="L12" i="9"/>
  <c r="N12" i="9" s="1"/>
  <c r="K12" i="9"/>
  <c r="M8" i="9"/>
  <c r="L8" i="9"/>
  <c r="M21" i="9"/>
  <c r="L21" i="9"/>
  <c r="N21" i="9" s="1"/>
  <c r="K21" i="9"/>
  <c r="M17" i="9"/>
  <c r="L17" i="9"/>
  <c r="N17" i="9" s="1"/>
  <c r="K17" i="9"/>
  <c r="M11" i="9"/>
  <c r="L11" i="9"/>
  <c r="N11" i="9" s="1"/>
  <c r="K11" i="9"/>
  <c r="M10" i="9"/>
  <c r="L10" i="9"/>
  <c r="N10" i="9" s="1"/>
  <c r="K10" i="9"/>
  <c r="M9" i="9"/>
  <c r="L9" i="9"/>
  <c r="N9" i="9" s="1"/>
  <c r="K9" i="9"/>
  <c r="M5" i="9"/>
  <c r="L5" i="9"/>
  <c r="N5" i="9" s="1"/>
  <c r="K5" i="9"/>
  <c r="M2" i="9"/>
  <c r="L2" i="9"/>
  <c r="N2" i="9" s="1"/>
  <c r="K2" i="9"/>
  <c r="M3" i="9"/>
  <c r="L3" i="9"/>
  <c r="N3" i="9" s="1"/>
  <c r="K3" i="9"/>
  <c r="M4" i="9"/>
  <c r="L4" i="9"/>
  <c r="N4" i="9" s="1"/>
  <c r="K4" i="9"/>
  <c r="M7" i="8"/>
  <c r="L7" i="8"/>
  <c r="N7" i="8" s="1"/>
  <c r="K7" i="8"/>
  <c r="M5" i="8"/>
  <c r="L5" i="8"/>
  <c r="N5" i="8" s="1"/>
  <c r="K5" i="8"/>
  <c r="M4" i="8"/>
  <c r="L4" i="8"/>
  <c r="N4" i="8" s="1"/>
  <c r="K4" i="8"/>
  <c r="M8" i="8"/>
  <c r="L8" i="8"/>
  <c r="N8" i="8" s="1"/>
  <c r="K8" i="8"/>
  <c r="M3" i="8"/>
  <c r="L3" i="8"/>
  <c r="N3" i="8" s="1"/>
  <c r="K3" i="8"/>
  <c r="M2" i="8"/>
  <c r="L2" i="8"/>
  <c r="N2" i="8" s="1"/>
  <c r="K2" i="8"/>
  <c r="M6" i="8"/>
  <c r="L6" i="8"/>
  <c r="N6" i="8" s="1"/>
  <c r="K6" i="8"/>
  <c r="M11" i="7"/>
  <c r="L11" i="7"/>
  <c r="K11" i="7"/>
  <c r="M16" i="7"/>
  <c r="L16" i="7"/>
  <c r="N16" i="7" s="1"/>
  <c r="K16" i="7"/>
  <c r="M8" i="7"/>
  <c r="L8" i="7"/>
  <c r="N8" i="7" s="1"/>
  <c r="K8" i="7"/>
  <c r="M13" i="7"/>
  <c r="L13" i="7"/>
  <c r="N13" i="7" s="1"/>
  <c r="K13" i="7"/>
  <c r="M2" i="7"/>
  <c r="L2" i="7"/>
  <c r="N2" i="7" s="1"/>
  <c r="K2" i="7"/>
  <c r="M18" i="7"/>
  <c r="L18" i="7"/>
  <c r="N18" i="7" s="1"/>
  <c r="K18" i="7"/>
  <c r="M12" i="7"/>
  <c r="L12" i="7"/>
  <c r="N12" i="7" s="1"/>
  <c r="K12" i="7"/>
  <c r="M6" i="7"/>
  <c r="L6" i="7"/>
  <c r="N6" i="7" s="1"/>
  <c r="K6" i="7"/>
  <c r="M5" i="7"/>
  <c r="L5" i="7"/>
  <c r="N5" i="7" s="1"/>
  <c r="K5" i="7"/>
  <c r="M10" i="7"/>
  <c r="L10" i="7"/>
  <c r="N10" i="7" s="1"/>
  <c r="K10" i="7"/>
  <c r="M15" i="7"/>
  <c r="L15" i="7"/>
  <c r="N15" i="7" s="1"/>
  <c r="K15" i="7"/>
  <c r="M4" i="7"/>
  <c r="L4" i="7"/>
  <c r="N4" i="7" s="1"/>
  <c r="K4" i="7"/>
  <c r="M3" i="7"/>
  <c r="L3" i="7"/>
  <c r="N3" i="7" s="1"/>
  <c r="K3" i="7"/>
  <c r="M8" i="6"/>
  <c r="L8" i="6"/>
  <c r="N8" i="6" s="1"/>
  <c r="K8" i="6"/>
  <c r="M7" i="6"/>
  <c r="L7" i="6"/>
  <c r="N7" i="6" s="1"/>
  <c r="K7" i="6"/>
  <c r="M5" i="6"/>
  <c r="L5" i="6"/>
  <c r="N5" i="6" s="1"/>
  <c r="K5" i="6"/>
  <c r="M6" i="6"/>
  <c r="L6" i="6"/>
  <c r="N6" i="6" s="1"/>
  <c r="K6" i="6"/>
  <c r="M4" i="6"/>
  <c r="L4" i="6"/>
  <c r="N4" i="6" s="1"/>
  <c r="K4" i="6"/>
  <c r="M2" i="6"/>
  <c r="L2" i="6"/>
  <c r="N2" i="6" s="1"/>
  <c r="K2" i="6"/>
  <c r="M3" i="6"/>
  <c r="L3" i="6"/>
  <c r="N3" i="6" s="1"/>
  <c r="K3" i="6"/>
  <c r="M4" i="5"/>
  <c r="L4" i="5"/>
  <c r="N4" i="5" s="1"/>
  <c r="K4" i="5"/>
  <c r="M2" i="5"/>
  <c r="L2" i="5"/>
  <c r="N2" i="5" s="1"/>
  <c r="K2" i="5"/>
  <c r="M23" i="5"/>
  <c r="L23" i="5"/>
  <c r="N23" i="5" s="1"/>
  <c r="K23" i="5"/>
  <c r="M22" i="5"/>
  <c r="L22" i="5"/>
  <c r="N22" i="5" s="1"/>
  <c r="K22" i="5"/>
  <c r="M6" i="5"/>
  <c r="L6" i="5"/>
  <c r="N6" i="5" s="1"/>
  <c r="K6" i="5"/>
  <c r="M3" i="5"/>
  <c r="L3" i="5"/>
  <c r="N3" i="5" s="1"/>
  <c r="K3" i="5"/>
  <c r="M14" i="5"/>
  <c r="L14" i="5"/>
  <c r="N14" i="5" s="1"/>
  <c r="K14" i="5"/>
  <c r="M11" i="5"/>
  <c r="L11" i="5"/>
  <c r="N11" i="5" s="1"/>
  <c r="K11" i="5"/>
  <c r="M7" i="5"/>
  <c r="L7" i="5"/>
  <c r="N7" i="5" s="1"/>
  <c r="K7" i="5"/>
  <c r="M21" i="5"/>
  <c r="L21" i="5"/>
  <c r="N21" i="5" s="1"/>
  <c r="K21" i="5"/>
  <c r="M8" i="5"/>
  <c r="L8" i="5"/>
  <c r="N8" i="5" s="1"/>
  <c r="K8" i="5"/>
  <c r="M17" i="5"/>
  <c r="L17" i="5"/>
  <c r="N17" i="5" s="1"/>
  <c r="K17" i="5"/>
  <c r="M16" i="5"/>
  <c r="L16" i="5"/>
  <c r="N16" i="5" s="1"/>
  <c r="K16" i="5"/>
  <c r="M15" i="5"/>
  <c r="L15" i="5"/>
  <c r="N15" i="5" s="1"/>
  <c r="K15" i="5"/>
  <c r="M9" i="5"/>
  <c r="L9" i="5"/>
  <c r="N9" i="5" s="1"/>
  <c r="K9" i="5"/>
  <c r="M5" i="4"/>
  <c r="L5" i="4"/>
  <c r="N5" i="4" s="1"/>
  <c r="K5" i="4"/>
  <c r="M7" i="4"/>
  <c r="L7" i="4"/>
  <c r="N7" i="4" s="1"/>
  <c r="K7" i="4"/>
  <c r="M6" i="4"/>
  <c r="L6" i="4"/>
  <c r="N6" i="4" s="1"/>
  <c r="K6" i="4"/>
  <c r="M3" i="4"/>
  <c r="L3" i="4"/>
  <c r="N3" i="4" s="1"/>
  <c r="K3" i="4"/>
  <c r="M13" i="4"/>
  <c r="L13" i="4"/>
  <c r="N13" i="4" s="1"/>
  <c r="K13" i="4"/>
  <c r="M9" i="4"/>
  <c r="L9" i="4"/>
  <c r="N9" i="4" s="1"/>
  <c r="K9" i="4"/>
  <c r="M14" i="4"/>
  <c r="L14" i="4"/>
  <c r="N14" i="4" s="1"/>
  <c r="K14" i="4"/>
  <c r="M17" i="4"/>
  <c r="L17" i="4"/>
  <c r="N17" i="4" s="1"/>
  <c r="K17" i="4"/>
  <c r="M10" i="4"/>
  <c r="L10" i="4"/>
  <c r="N10" i="4" s="1"/>
  <c r="K10" i="4"/>
  <c r="M11" i="4"/>
  <c r="L11" i="4"/>
  <c r="N11" i="4" s="1"/>
  <c r="K11" i="4"/>
  <c r="M2" i="4"/>
  <c r="L2" i="4"/>
  <c r="N2" i="4" s="1"/>
  <c r="K2" i="4"/>
  <c r="M7" i="3"/>
  <c r="L7" i="3"/>
  <c r="N7" i="3" s="1"/>
  <c r="K7" i="3"/>
  <c r="M13" i="3"/>
  <c r="L13" i="3"/>
  <c r="N13" i="3" s="1"/>
  <c r="K13" i="3"/>
  <c r="M10" i="3"/>
  <c r="L10" i="3"/>
  <c r="N10" i="3" s="1"/>
  <c r="K10" i="3"/>
  <c r="M5" i="3"/>
  <c r="L5" i="3"/>
  <c r="N5" i="3" s="1"/>
  <c r="K5" i="3"/>
  <c r="M14" i="3"/>
  <c r="L14" i="3"/>
  <c r="N14" i="3" s="1"/>
  <c r="K14" i="3"/>
  <c r="M4" i="3"/>
  <c r="L4" i="3"/>
  <c r="N4" i="3" s="1"/>
  <c r="K4" i="3"/>
  <c r="M11" i="3"/>
  <c r="L11" i="3"/>
  <c r="N11" i="3" s="1"/>
  <c r="K11" i="3"/>
  <c r="M8" i="3"/>
  <c r="L8" i="3"/>
  <c r="N8" i="3" s="1"/>
  <c r="K8" i="3"/>
  <c r="M12" i="3"/>
  <c r="L12" i="3"/>
  <c r="N12" i="3" s="1"/>
  <c r="K12" i="3"/>
  <c r="M19" i="3"/>
  <c r="L19" i="3"/>
  <c r="N19" i="3" s="1"/>
  <c r="K19" i="3"/>
  <c r="M6" i="3"/>
  <c r="L6" i="3"/>
  <c r="N6" i="3" s="1"/>
  <c r="K6" i="3"/>
  <c r="M2" i="3"/>
  <c r="L2" i="3"/>
  <c r="N2" i="3" s="1"/>
  <c r="K2" i="3"/>
  <c r="K11" i="2"/>
  <c r="K9" i="2"/>
  <c r="K10" i="2"/>
  <c r="K8" i="2"/>
  <c r="K6" i="2"/>
  <c r="K13" i="2"/>
  <c r="K17" i="2"/>
  <c r="K14" i="2"/>
  <c r="K7" i="2"/>
  <c r="K4" i="2"/>
  <c r="K5" i="2"/>
  <c r="K2" i="2"/>
  <c r="K3" i="2"/>
  <c r="N8" i="9" l="1"/>
  <c r="N11" i="7"/>
</calcChain>
</file>

<file path=xl/sharedStrings.xml><?xml version="1.0" encoding="utf-8"?>
<sst xmlns="http://schemas.openxmlformats.org/spreadsheetml/2006/main" count="633" uniqueCount="214">
  <si>
    <t>Player</t>
  </si>
  <si>
    <t>Events</t>
  </si>
  <si>
    <t>Player Type</t>
  </si>
  <si>
    <t>Gerry Callanan</t>
  </si>
  <si>
    <t>Home</t>
  </si>
  <si>
    <t>Total Top 3</t>
  </si>
  <si>
    <t>Total Top2/2*3</t>
  </si>
  <si>
    <t>Total Points</t>
  </si>
  <si>
    <t>Total Base on Events</t>
  </si>
  <si>
    <t>Brian Lalor</t>
  </si>
  <si>
    <t>-</t>
  </si>
  <si>
    <t>Michael Mc Kee</t>
  </si>
  <si>
    <t>International</t>
  </si>
  <si>
    <t>Adrian Leeson</t>
  </si>
  <si>
    <t>Tom Crowe</t>
  </si>
  <si>
    <t>Jonathon Simpson</t>
  </si>
  <si>
    <t>Teddy Reineke</t>
  </si>
  <si>
    <t>David Hazzard</t>
  </si>
  <si>
    <t>Andre Maur</t>
  </si>
  <si>
    <t>Aidan Murphy</t>
  </si>
  <si>
    <t>Tommy Horgan</t>
  </si>
  <si>
    <t>Michael Cowhie</t>
  </si>
  <si>
    <t>Steve Collins</t>
  </si>
  <si>
    <t>Phil Mc Grath</t>
  </si>
  <si>
    <t>Rank</t>
  </si>
  <si>
    <t>John Rooney</t>
  </si>
  <si>
    <t>Nigel Peyton</t>
  </si>
  <si>
    <t>Rory Gilligan</t>
  </si>
  <si>
    <t>Mark Furlong</t>
  </si>
  <si>
    <t>Gary Robinson</t>
  </si>
  <si>
    <t>Ronan Peyton</t>
  </si>
  <si>
    <t>Keith Moran</t>
  </si>
  <si>
    <t>John Doyle</t>
  </si>
  <si>
    <t>Niall Rooney</t>
  </si>
  <si>
    <t>Shane Hickey</t>
  </si>
  <si>
    <t>Mike Howard</t>
  </si>
  <si>
    <t>Michael McElroy</t>
  </si>
  <si>
    <t>Kevin Knox</t>
  </si>
  <si>
    <t>Neal Murphy</t>
  </si>
  <si>
    <t>David Ayerst</t>
  </si>
  <si>
    <t>Nick Staunton</t>
  </si>
  <si>
    <t>Shane Shevlin</t>
  </si>
  <si>
    <t>John Hurley</t>
  </si>
  <si>
    <t>Dave Riordan</t>
  </si>
  <si>
    <t>Dara O’Flynn</t>
  </si>
  <si>
    <t>Clive Morgan</t>
  </si>
  <si>
    <t>Aidan McDonnell</t>
  </si>
  <si>
    <t>Glen Hackett</t>
  </si>
  <si>
    <t>John Dullaghan</t>
  </si>
  <si>
    <t>Philip Coleman</t>
  </si>
  <si>
    <t>Peter Birch</t>
  </si>
  <si>
    <t>S. Fasenfeld</t>
  </si>
  <si>
    <t>Cuan Mac Aogáin</t>
  </si>
  <si>
    <t>James Barrett</t>
  </si>
  <si>
    <t>Orla O'Doherty</t>
  </si>
  <si>
    <t>Ali Magee</t>
  </si>
  <si>
    <t>Patricia Ryan</t>
  </si>
  <si>
    <t>Michelle Heraughty</t>
  </si>
  <si>
    <t>Maureen Duke</t>
  </si>
  <si>
    <t>Lynda Dunlop</t>
  </si>
  <si>
    <t>Joan Gorham</t>
  </si>
  <si>
    <t>Anne Costello</t>
  </si>
  <si>
    <t>Mary O'Duffy</t>
  </si>
  <si>
    <t>Dympna Reardon</t>
  </si>
  <si>
    <t>Sylvia Doyle</t>
  </si>
  <si>
    <t>Beverley Scott</t>
  </si>
  <si>
    <t>Sandra Walsh</t>
  </si>
  <si>
    <t>Sarah Berkeley</t>
  </si>
  <si>
    <t>Kinny Bolton</t>
  </si>
  <si>
    <t>Karam Singh</t>
  </si>
  <si>
    <t>John Dineen</t>
  </si>
  <si>
    <t>David Borton</t>
  </si>
  <si>
    <t>Pat Mc Crisken</t>
  </si>
  <si>
    <t>Timmy Mc Carthy</t>
  </si>
  <si>
    <t>Dave Lalor</t>
  </si>
  <si>
    <t>Richard Gallagher</t>
  </si>
  <si>
    <t>Brendan Murphy</t>
  </si>
  <si>
    <t>N. Rush</t>
  </si>
  <si>
    <t>Damien O'Reilly</t>
  </si>
  <si>
    <t>Ger Cassidy</t>
  </si>
  <si>
    <t>James Lalor</t>
  </si>
  <si>
    <t>Herbert Cotter</t>
  </si>
  <si>
    <t>Frank Donnelly</t>
  </si>
  <si>
    <t>Michael Conlon</t>
  </si>
  <si>
    <t>Donal Coughlan</t>
  </si>
  <si>
    <t>Gerry Delaney</t>
  </si>
  <si>
    <t>Dave Ferguson</t>
  </si>
  <si>
    <t>Michael Roden</t>
  </si>
  <si>
    <t>Shay Hickey</t>
  </si>
  <si>
    <t>Maurice Furgrove</t>
  </si>
  <si>
    <t>James Mc Sweeney</t>
  </si>
  <si>
    <t>Anita Mylotte</t>
  </si>
  <si>
    <t>Evelyn Hanrahan</t>
  </si>
  <si>
    <t>Gay Grant</t>
  </si>
  <si>
    <t>Barbara Sanderson</t>
  </si>
  <si>
    <t>Kyran Hurley</t>
  </si>
  <si>
    <t>Martin Maher</t>
  </si>
  <si>
    <t>Jim O’Callaghan</t>
  </si>
  <si>
    <t>John Kielty</t>
  </si>
  <si>
    <t>J. O Shaughnessy</t>
  </si>
  <si>
    <t>Seamus Daly</t>
  </si>
  <si>
    <t>Pat Hanley</t>
  </si>
  <si>
    <t>Robert Peel</t>
  </si>
  <si>
    <t>Johnny Donovan</t>
  </si>
  <si>
    <t>Brian Burke</t>
  </si>
  <si>
    <t>Daniel Mc Keever</t>
  </si>
  <si>
    <t>Toddy Kealy</t>
  </si>
  <si>
    <t>Frank Fahy</t>
  </si>
  <si>
    <t>Ciaran Roche</t>
  </si>
  <si>
    <t>Tom Cantwell</t>
  </si>
  <si>
    <t>Eamon O’Keeffe</t>
  </si>
  <si>
    <t>Ken O’Keeffe</t>
  </si>
  <si>
    <t>Siobhan Parker</t>
  </si>
  <si>
    <t>Lisa Murray</t>
  </si>
  <si>
    <t>Brian Butler</t>
  </si>
  <si>
    <t>Neal Pollock</t>
  </si>
  <si>
    <t>David Cahill</t>
  </si>
  <si>
    <t>Noel Walsh</t>
  </si>
  <si>
    <t>Saoirse O'Sullivan</t>
  </si>
  <si>
    <t>Suzanne O'Shaughnessy</t>
  </si>
  <si>
    <t>Jody Hannon</t>
  </si>
  <si>
    <t>Emily Sweetman</t>
  </si>
  <si>
    <t>Niamh Darcy</t>
  </si>
  <si>
    <t>Ciaran McCoy</t>
  </si>
  <si>
    <t>Cormac Ryan</t>
  </si>
  <si>
    <t>Robert Fay</t>
  </si>
  <si>
    <t>Scott Cumisky</t>
  </si>
  <si>
    <t>Audrey Kiernan</t>
  </si>
  <si>
    <t>Danielle Donohue</t>
  </si>
  <si>
    <t>Veronica Brogan</t>
  </si>
  <si>
    <t>Elaine Fox</t>
  </si>
  <si>
    <t>Eoin Ryan</t>
  </si>
  <si>
    <t>Conor O'Neill</t>
  </si>
  <si>
    <t>Rosemary Kelly</t>
  </si>
  <si>
    <t>Debbie Brown</t>
  </si>
  <si>
    <t>Pat Morrissey</t>
  </si>
  <si>
    <t>Alan Magaw</t>
  </si>
  <si>
    <t>Shaun Mc Kee</t>
  </si>
  <si>
    <t>Sean Balfe</t>
  </si>
  <si>
    <t>Gerard Connaughton</t>
  </si>
  <si>
    <t>Aidan O'Colmain</t>
  </si>
  <si>
    <t>Eugene Maher</t>
  </si>
  <si>
    <t>Neil Brannagan</t>
  </si>
  <si>
    <t>D Larmour</t>
  </si>
  <si>
    <t>Leinster Open 19-20</t>
  </si>
  <si>
    <t>Connacht Open 18-19</t>
  </si>
  <si>
    <t>Munster open 18-19</t>
  </si>
  <si>
    <t xml:space="preserve">Ulster Open 18-19 </t>
  </si>
  <si>
    <t>Irish Nationals 18-19</t>
  </si>
  <si>
    <t>Irish Close 18-19</t>
  </si>
  <si>
    <t>**</t>
  </si>
  <si>
    <t>Denotes B winner automatically into A draw at next event</t>
  </si>
  <si>
    <t xml:space="preserve">Michael Kavanagh </t>
  </si>
  <si>
    <t>Jim Flynn</t>
  </si>
  <si>
    <t xml:space="preserve">Peter Stephens </t>
  </si>
  <si>
    <t>Tom Treacy</t>
  </si>
  <si>
    <t>Column1</t>
  </si>
  <si>
    <t>Norrie O'Grady</t>
  </si>
  <si>
    <t>Christine Mooney</t>
  </si>
  <si>
    <t>Ken Knox</t>
  </si>
  <si>
    <t>Placing</t>
  </si>
  <si>
    <t>Points</t>
  </si>
  <si>
    <t>Winner</t>
  </si>
  <si>
    <t>Runner-up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</si>
  <si>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</si>
  <si>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</si>
  <si>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</si>
  <si>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</si>
  <si>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</si>
  <si>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</si>
  <si>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</si>
  <si>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</si>
  <si>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</si>
  <si>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</si>
  <si>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</si>
  <si>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</si>
  <si>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</si>
  <si>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</si>
  <si>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level 1</t>
  </si>
  <si>
    <t>Karl Gellis</t>
  </si>
  <si>
    <t>Przemek Hofman</t>
  </si>
  <si>
    <t>Kevin Moore</t>
  </si>
  <si>
    <t>Michael McKenzie</t>
  </si>
  <si>
    <t>Colin Mac Eoin</t>
  </si>
  <si>
    <t>Connacht Open 18-19 No event 2019</t>
  </si>
  <si>
    <t>Robert David Reilly</t>
  </si>
  <si>
    <t>Colin Ryan</t>
  </si>
  <si>
    <t>Kul Singh</t>
  </si>
  <si>
    <t>Veljiko Kokanavic</t>
  </si>
  <si>
    <t>Gerry Fahy</t>
  </si>
  <si>
    <t>Column2</t>
  </si>
  <si>
    <t>Connacht Open 19-20</t>
  </si>
  <si>
    <t>Munster open 19-20</t>
  </si>
  <si>
    <t xml:space="preserve">Dermot F Sweeney </t>
  </si>
  <si>
    <t>Michael Ryan</t>
  </si>
  <si>
    <t>Cathal Lynch</t>
  </si>
  <si>
    <t>Ciara Cullen</t>
  </si>
  <si>
    <t>Jo Hussey</t>
  </si>
  <si>
    <t>Pat Keogh</t>
  </si>
  <si>
    <t>Maciej Truchan</t>
  </si>
  <si>
    <t>Andy Flynn</t>
  </si>
  <si>
    <t>Brendan Connolly</t>
  </si>
  <si>
    <t>James Dunne</t>
  </si>
  <si>
    <t>Aidan Power**</t>
  </si>
  <si>
    <t>Joe Nolan</t>
  </si>
  <si>
    <t>Gerard McGoldrick</t>
  </si>
  <si>
    <t>Martin Mc Donnell**</t>
  </si>
  <si>
    <t>Michael Mulhall</t>
  </si>
  <si>
    <t>Lee Healy</t>
  </si>
  <si>
    <t>Dave Ferguson**</t>
  </si>
  <si>
    <t>Seed</t>
  </si>
  <si>
    <t>Claire O'Neill</t>
  </si>
  <si>
    <t>Ulster Open 18-20</t>
  </si>
  <si>
    <t>Irish Nationals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</si>
</sst>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rgb="FF2A2C32"/>
      <name val="Arial"/>
      <family val="2"/>
    </font>
    <font>
      <sz val="10"/>
      <color rgb="FF2A2C32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000000"/>
      </left>
      <right style="medium">
        <color rgb="FF000000"/>
      </right>
      <top style="thin">
        <color theme="4" tint="0.39997558519241921"/>
      </top>
      <bottom style="medium">
        <color rgb="FF000000"/>
      </bottom>
      <diagonal/>
    </border>
    <border>
      <left/>
      <right style="medium">
        <color rgb="FF000000"/>
      </right>
      <top style="thin">
        <color theme="4" tint="0.39997558519241921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4" tint="0.3999755851924192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rgb="FFC0C0C0"/>
      </left>
      <right style="thick">
        <color rgb="FFC0C0C0"/>
      </right>
      <top style="thick">
        <color rgb="FFC0C0C0"/>
      </top>
      <bottom style="thick">
        <color rgb="FFC0C0C0"/>
      </bottom>
      <diagonal/>
    </border>
    <border>
      <left/>
      <right style="thick">
        <color rgb="FFC0C0C0"/>
      </right>
      <top style="thick">
        <color rgb="FFC0C0C0"/>
      </top>
      <bottom style="thick">
        <color rgb="FFC0C0C0"/>
      </bottom>
      <diagonal/>
    </border>
    <border>
      <left style="thick">
        <color rgb="FFC0C0C0"/>
      </left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/>
      <diagonal/>
    </border>
    <border>
      <left/>
      <right/>
      <top/>
      <bottom style="medium">
        <color rgb="FFEBEBEB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3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3"/>
    </xf>
    <xf numFmtId="0" fontId="0" fillId="0" borderId="4" xfId="0" applyBorder="1"/>
    <xf numFmtId="0" fontId="0" fillId="0" borderId="0" xfId="0" applyBorder="1"/>
    <xf numFmtId="0" fontId="2" fillId="0" borderId="1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2"/>
    </xf>
    <xf numFmtId="0" fontId="0" fillId="0" borderId="2" xfId="0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3" borderId="2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3" borderId="0" xfId="0" applyFont="1" applyFill="1" applyBorder="1"/>
    <xf numFmtId="0" fontId="0" fillId="0" borderId="5" xfId="0" applyBorder="1"/>
    <xf numFmtId="0" fontId="0" fillId="3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3" borderId="5" xfId="0" applyFont="1" applyFill="1" applyBorder="1"/>
    <xf numFmtId="0" fontId="0" fillId="3" borderId="10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1" xfId="0" applyBorder="1"/>
    <xf numFmtId="0" fontId="2" fillId="3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4" borderId="0" xfId="0" applyFill="1"/>
    <xf numFmtId="0" fontId="6" fillId="4" borderId="16" xfId="0" applyFont="1" applyFill="1" applyBorder="1" applyAlignment="1">
      <alignment vertical="top" wrapText="1"/>
    </xf>
    <xf numFmtId="0" fontId="8" fillId="4" borderId="16" xfId="1" applyFill="1" applyBorder="1" applyAlignment="1">
      <alignment vertical="top" wrapText="1"/>
    </xf>
    <xf numFmtId="0" fontId="7" fillId="4" borderId="16" xfId="0" applyFont="1" applyFill="1" applyBorder="1" applyAlignment="1">
      <alignment vertical="top" wrapText="1"/>
    </xf>
    <xf numFmtId="0" fontId="8" fillId="5" borderId="16" xfId="1" applyFill="1" applyBorder="1" applyAlignment="1">
      <alignment vertical="top" wrapText="1"/>
    </xf>
    <xf numFmtId="0" fontId="7" fillId="5" borderId="16" xfId="0" applyFont="1" applyFill="1" applyBorder="1" applyAlignment="1">
      <alignment vertical="top" wrapText="1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64"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alignment horizontal="center" textRotation="0" indent="0" justifyLastLine="0" shrinkToFit="0" readingOrder="0"/>
    </dxf>
    <dxf>
      <alignment horizontal="general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general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general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general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left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general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left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general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border outline="0">
        <left style="medium">
          <color rgb="FF000000"/>
        </left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left" textRotation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3" name="Table14" displayName="Table14" ref="B1:N17" headerRowDxfId="63">
  <autoFilter ref="B1:N17"/>
  <sortState ref="B2:N17">
    <sortCondition descending="1" ref="N1:N17"/>
  </sortState>
  <tableColumns count="13">
    <tableColumn id="1" name="Player" totalsRowLabel="Total" dataDxfId="62"/>
    <tableColumn id="2" name="Player Type"/>
    <tableColumn id="3" name="Events" dataDxfId="61"/>
    <tableColumn id="4" name="Leinster Open 19-20"/>
    <tableColumn id="5" name="Connacht Open 19-20" dataDxfId="60"/>
    <tableColumn id="6" name="Munster open 19-20" dataDxfId="59"/>
    <tableColumn id="7" name="Ulster Open 18-19 "/>
    <tableColumn id="8" name="Irish Nationals 18-19"/>
    <tableColumn id="9" name="Irish Close 18-19" dataDxfId="58"/>
    <tableColumn id="10" name="Total Points">
      <calculatedColumnFormula>SUM(Table14[[#This Row],[Leinster Open 19-20]:[Irish Close 18-19]])</calculatedColumnFormula>
    </tableColumn>
    <tableColumn id="11" name="Total Top 3">
      <calculatedColumnFormula>IFERROR(SUM(LARGE(Table14[[#This Row],[Leinster Open 19-20]:[Irish Close 18-19]],{1,2,3})),0)</calculatedColumnFormula>
    </tableColumn>
    <tableColumn id="12" name="Total Top2/2*3">
      <calculatedColumnFormula>IFERROR(SUM(LARGE(Table14[[#This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7" name="Table148111728" displayName="Table148111728" ref="B1:N18" headerRowDxfId="20">
  <autoFilter ref="B1:N18"/>
  <sortState ref="B2:N18">
    <sortCondition descending="1" ref="N1:N18"/>
  </sortState>
  <tableColumns count="13">
    <tableColumn id="1" name="Player" totalsRowLabel="Total" dataDxfId="19"/>
    <tableColumn id="2" name="Player Type"/>
    <tableColumn id="3" name="Events" dataDxfId="18"/>
    <tableColumn id="4" name="Leinster Open 19-20"/>
    <tableColumn id="5" name="Connacht Open 18-19"/>
    <tableColumn id="6" name="Munster open 19-20"/>
    <tableColumn id="7" name="Ulster Open 18-19 "/>
    <tableColumn id="8" name="Irish Nationals 18-19"/>
    <tableColumn id="9" name="Irish Close 18-19"/>
    <tableColumn id="10" name="Total Points">
      <calculatedColumnFormula>SUM(Table148111728[[#This Row],[Leinster Open 19-20]:[Irish Close 18-19]])</calculatedColumnFormula>
    </tableColumn>
    <tableColumn id="11" name="Total Top 3">
      <calculatedColumnFormula>IFERROR(SUM(LARGE(Table148111728[[#This Row],[Leinster Open 19-20]:[Irish Close 18-19]],{1,2,3})),0)</calculatedColumnFormula>
    </tableColumn>
    <tableColumn id="12" name="Total Top2/2*3">
      <calculatedColumnFormula>IFERROR(SUM(LARGE(Table148111728[[#This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9" name="Table148111730" displayName="Table148111730" ref="B1:N5" headerRowDxfId="17">
  <sortState ref="B2:N5">
    <sortCondition descending="1" ref="N1:N5"/>
  </sortState>
  <tableColumns count="13">
    <tableColumn id="1" name="Player" totalsRowLabel="Total" dataDxfId="16"/>
    <tableColumn id="2" name="Player Type"/>
    <tableColumn id="3" name="Events" dataDxfId="15"/>
    <tableColumn id="4" name="Leinster Open 19-20"/>
    <tableColumn id="5" name="Connacht Open 18-19"/>
    <tableColumn id="6" name="Munster open 19-20"/>
    <tableColumn id="7" name="Ulster Open 18-19 "/>
    <tableColumn id="8" name="Irish Nationals 18-19"/>
    <tableColumn id="9" name="Irish Close 18-19"/>
    <tableColumn id="10" name="Total Points">
      <calculatedColumnFormula>SUM(Table148111730[[#This Row],[Leinster Open 19-20]:[Irish Close 18-19]])</calculatedColumnFormula>
    </tableColumn>
    <tableColumn id="11" name="Total Top 3">
      <calculatedColumnFormula>IFERROR(SUM(LARGE(Table148111730[[#This Row],[Leinster Open 19-20]:[Irish Close 18-19]],{1,2,3})),0)</calculatedColumnFormula>
    </tableColumn>
    <tableColumn id="12" name="Total Top2/2*3">
      <calculatedColumnFormula>IFERROR(SUM(LARGE(Table148111730[[#This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31" name="Table148111732" displayName="Table148111732" ref="B1:N14" headerRowDxfId="14">
  <autoFilter ref="B1:N14"/>
  <sortState ref="B2:N14">
    <sortCondition descending="1" ref="N1:N14"/>
  </sortState>
  <tableColumns count="13">
    <tableColumn id="1" name="Player" totalsRowLabel="Total" dataDxfId="13"/>
    <tableColumn id="2" name="Player Type"/>
    <tableColumn id="3" name="Events" dataDxfId="12"/>
    <tableColumn id="4" name="Leinster Open 19-20" dataDxfId="11"/>
    <tableColumn id="5" name="Connacht Open 18-19" dataDxfId="10"/>
    <tableColumn id="6" name="Munster open 19-20" dataDxfId="9"/>
    <tableColumn id="7" name="Ulster Open 18-19 " dataDxfId="8"/>
    <tableColumn id="8" name="Irish Nationals 18-19" dataDxfId="7"/>
    <tableColumn id="9" name="Irish Close 18-19" dataDxfId="6"/>
    <tableColumn id="10" name="Total Points">
      <calculatedColumnFormula>SUM(Table148111732[[#This Row],[Leinster Open 19-20]:[Irish Close 18-19]])</calculatedColumnFormula>
    </tableColumn>
    <tableColumn id="11" name="Total Top 3">
      <calculatedColumnFormula>IFERROR(SUM(LARGE(Table148111732[[#This Row],[Leinster Open 19-20]:[Irish Close 18-19]],{1,2,3})),0)</calculatedColumnFormula>
    </tableColumn>
    <tableColumn id="12" name="Total Top2/2*3">
      <calculatedColumnFormula>IFERROR(SUM(LARGE(Table148111732[[#This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33" name="Table148111734" displayName="Table148111734" ref="B1:N10" headerRowDxfId="5">
  <autoFilter ref="B1:N10"/>
  <sortState ref="B2:N10">
    <sortCondition descending="1" ref="N1:N10"/>
  </sortState>
  <tableColumns count="13">
    <tableColumn id="1" name="Player" totalsRowLabel="Total" dataDxfId="4"/>
    <tableColumn id="2" name="Player Type"/>
    <tableColumn id="3" name="Events" dataDxfId="3"/>
    <tableColumn id="4" name="Leinster Open 19-20"/>
    <tableColumn id="5" name="Connacht Open 18-19"/>
    <tableColumn id="6" name="Munster open 19-20" dataDxfId="2"/>
    <tableColumn id="7" name="Ulster Open 18-19 "/>
    <tableColumn id="8" name="Irish Nationals 18-19"/>
    <tableColumn id="9" name="Irish Close 18-19"/>
    <tableColumn id="10" name="Total Points">
      <calculatedColumnFormula>SUM(Table148111734[[#This Row],[Leinster Open 19-20]:[Irish Close 18-19]])</calculatedColumnFormula>
    </tableColumn>
    <tableColumn id="11" name="Total Top 3">
      <calculatedColumnFormula>IFERROR(SUM(LARGE(Table148111734[[#This Row],[Leinster Open 19-20]:[Irish Close 18-19]],{1,2,3})),0)</calculatedColumnFormula>
    </tableColumn>
    <tableColumn id="12" name="Total Top2/2*3">
      <calculatedColumnFormula>IFERROR(SUM(LARGE(Table148111734[[#This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35" name="Table148111736" displayName="Table148111736" ref="B1:N19" headerRowDxfId="1">
  <sortState ref="B2:N19">
    <sortCondition descending="1" ref="N1:N19"/>
  </sortState>
  <tableColumns count="13">
    <tableColumn id="1" name="Player" totalsRowLabel="Total"/>
    <tableColumn id="2" name="Player Type"/>
    <tableColumn id="3" name="Events" dataDxfId="0"/>
    <tableColumn id="4" name="Leinster Open 19-20"/>
    <tableColumn id="5" name="Connacht Open 18-19"/>
    <tableColumn id="6" name="Munster open 19-20"/>
    <tableColumn id="7" name="Ulster Open 18-19 "/>
    <tableColumn id="8" name="Irish Nationals 18-19"/>
    <tableColumn id="9" name="Irish Close 18-19"/>
    <tableColumn id="10" name="Total Points">
      <calculatedColumnFormula>SUM(Table148111736[[#This Row],[Leinster Open 19-20]:[Irish Close 18-19]])</calculatedColumnFormula>
    </tableColumn>
    <tableColumn id="11" name="Total Top 3">
      <calculatedColumnFormula>IFERROR(SUM(LARGE(Table148111736[[#This Row],[Leinster Open 19-20]:[Irish Close 18-19]],{1,2,3})),0)</calculatedColumnFormula>
    </tableColumn>
    <tableColumn id="12" name="Total Top2/2*3">
      <calculatedColumnFormula>IFERROR(SUM(LARGE(Table148111736[[#This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e148" displayName="Table148" ref="B1:N19" headerRowDxfId="57">
  <autoFilter ref="B1:N19"/>
  <sortState ref="B2:N19">
    <sortCondition descending="1" ref="N1:N19"/>
  </sortState>
  <tableColumns count="13">
    <tableColumn id="1" name="Player" totalsRowLabel="Total" dataDxfId="56"/>
    <tableColumn id="2" name="Player Type"/>
    <tableColumn id="3" name="Events" dataDxfId="55"/>
    <tableColumn id="4" name="Leinster Open 19-20"/>
    <tableColumn id="5" name="Connacht Open 18-19"/>
    <tableColumn id="6" name="Munster open 19-20"/>
    <tableColumn id="7" name="Ulster Open 18-19 "/>
    <tableColumn id="8" name="Irish Nationals 18-19"/>
    <tableColumn id="9" name="Irish Close 18-19"/>
    <tableColumn id="10" name="Total Points">
      <calculatedColumnFormula>SUM(Table148[[#This Row],[Leinster Open 19-20]:[Irish Close 18-19]])</calculatedColumnFormula>
    </tableColumn>
    <tableColumn id="11" name="Total Top 3">
      <calculatedColumnFormula>IFERROR(SUM(LARGE(Table148[[#This Row],[Leinster Open 19-20]:[Irish Close 18-19]],{1,2,3})),0)</calculatedColumnFormula>
    </tableColumn>
    <tableColumn id="12" name="Total Top2/2*3">
      <calculatedColumnFormula>IFERROR(SUM(LARGE(Table148[[#This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0" name="Table14811" displayName="Table14811" ref="B1:N17" headerRowDxfId="54">
  <autoFilter ref="B1:N17"/>
  <sortState ref="B2:N17">
    <sortCondition descending="1" ref="N1:N17"/>
  </sortState>
  <tableColumns count="13">
    <tableColumn id="1" name="Player" totalsRowLabel="Total" dataDxfId="53"/>
    <tableColumn id="2" name="Player Type"/>
    <tableColumn id="3" name="Events" dataDxfId="52"/>
    <tableColumn id="4" name="Leinster Open 19-20"/>
    <tableColumn id="5" name="Connacht Open 18-19 No event 2019"/>
    <tableColumn id="6" name="Munster open 18-19"/>
    <tableColumn id="7" name="Irish Nationals 2020"/>
    <tableColumn id="8" name="Ulster Open 18-20"/>
    <tableColumn id="9" name="Irish Close 18-19"/>
    <tableColumn id="10" name="Total Points">
      <calculatedColumnFormula>SUM(Table14811[[#This Row],[Leinster Open 19-20]:[Irish Close 18-19]])</calculatedColumnFormula>
    </tableColumn>
    <tableColumn id="11" name="Total Top 3">
      <calculatedColumnFormula>IFERROR(SUM(LARGE(Table14811[[#This Row],[Leinster Open 19-20]:[Irish Close 18-19]],{1,2,3})),0)</calculatedColumnFormula>
    </tableColumn>
    <tableColumn id="12" name="Total Top2/2*3">
      <calculatedColumnFormula>IFERROR(SUM(LARGE(Table14811[[#This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3" name="Table1481114" displayName="Table1481114" ref="B1:N24" headerRowDxfId="51" dataDxfId="50" totalsRowDxfId="49">
  <autoFilter ref="B1:N24"/>
  <sortState ref="B2:N24">
    <sortCondition descending="1" ref="N1:N24"/>
  </sortState>
  <tableColumns count="13">
    <tableColumn id="1" name="Player" totalsRowLabel="Total" dataDxfId="48"/>
    <tableColumn id="2" name="Player Type" dataDxfId="47"/>
    <tableColumn id="3" name="Events" dataDxfId="46"/>
    <tableColumn id="4" name="Leinster Open 19-20" dataDxfId="45"/>
    <tableColumn id="5" name="Connacht Open 18-19" dataDxfId="44"/>
    <tableColumn id="6" name="Munster open 19-20" dataDxfId="43"/>
    <tableColumn id="7" name="Ulster Open 18-19 " dataDxfId="42"/>
    <tableColumn id="8" name="Irish Nationals 18-19" dataDxfId="41"/>
    <tableColumn id="9" name="Irish Close 18-19" dataDxfId="40"/>
    <tableColumn id="10" name="Total Points" dataDxfId="39">
      <calculatedColumnFormula>SUM(Table1481114[[#This Row],[Leinster Open 19-20]:[Irish Close 18-19]])</calculatedColumnFormula>
    </tableColumn>
    <tableColumn id="11" name="Total Top 3" dataDxfId="38">
      <calculatedColumnFormula>IFERROR(SUM(LARGE(Table1481114[[#This Row],[Leinster Open 19-20]:[Irish Close 18-19]],{1,2,3})),0)</calculatedColumnFormula>
    </tableColumn>
    <tableColumn id="12" name="Total Top2/2*3" dataDxfId="37">
      <calculatedColumnFormula>IFERROR(SUM(LARGE(Table1481114[[#This Row],[Leinster Open 19-20]:[Irish Close 18-19]],{1,2})/2*3),0)</calculatedColumnFormula>
    </tableColumn>
    <tableColumn id="13" name="Total Base on Events" totalsRowFunction="sum" dataDxfId="36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6" name="Table1481117" displayName="Table1481117" ref="B1:N9" headerRowDxfId="35">
  <autoFilter ref="B1:N9"/>
  <sortState ref="B2:N9">
    <sortCondition descending="1" ref="N1:N9"/>
  </sortState>
  <tableColumns count="13">
    <tableColumn id="1" name="Player" totalsRowLabel="Total"/>
    <tableColumn id="2" name="Player Type"/>
    <tableColumn id="3" name="Events" dataDxfId="34"/>
    <tableColumn id="4" name="Leinster Open 19-20"/>
    <tableColumn id="5" name="Connacht Open 18-19"/>
    <tableColumn id="6" name="Munster open 19-20" dataDxfId="33"/>
    <tableColumn id="7" name="Ulster Open 18-19 "/>
    <tableColumn id="8" name="Irish Nationals 18-19"/>
    <tableColumn id="9" name="Irish Close 18-19"/>
    <tableColumn id="10" name="Total Points">
      <calculatedColumnFormula>SUM(Table1481117[[#This Row],[Leinster Open 19-20]:[Irish Close 18-19]])</calculatedColumnFormula>
    </tableColumn>
    <tableColumn id="11" name="Total Top 3">
      <calculatedColumnFormula>IFERROR(SUM(LARGE(Table1481117[[#This Row],[Leinster Open 19-20]:[Irish Close 18-19]],{1,2,3})),0)</calculatedColumnFormula>
    </tableColumn>
    <tableColumn id="12" name="Total Top2/2*3">
      <calculatedColumnFormula>IFERROR(SUM(LARGE(Table1481117[[#This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9" name="Table148111720" displayName="Table148111720" ref="B1:O18" headerRowDxfId="32">
  <autoFilter ref="B1:O18"/>
  <sortState ref="B2:O18">
    <sortCondition descending="1" ref="N1:N18"/>
  </sortState>
  <tableColumns count="14">
    <tableColumn id="1" name="Player" totalsRowLabel="Total" dataDxfId="31"/>
    <tableColumn id="2" name="Player Type"/>
    <tableColumn id="3" name="Events" dataDxfId="30"/>
    <tableColumn id="4" name="Leinster Open 19-20"/>
    <tableColumn id="5" name="Connacht Open 18-19" dataDxfId="29"/>
    <tableColumn id="6" name="Munster open 19-20"/>
    <tableColumn id="7" name="Ulster Open 18-19 "/>
    <tableColumn id="8" name="Column1"/>
    <tableColumn id="9" name="Irish Close 18-19"/>
    <tableColumn id="10" name="Total Points">
      <calculatedColumnFormula>SUM(Table148111720[[#This Row],[Leinster Open 19-20]:[Irish Close 18-19]])</calculatedColumnFormula>
    </tableColumn>
    <tableColumn id="11" name="Total Top 3">
      <calculatedColumnFormula>IFERROR(SUM(LARGE(Table148111720[[#This Row],[Leinster Open 19-20]:[Irish Close 18-19]],{1,2,3})),0)</calculatedColumnFormula>
    </tableColumn>
    <tableColumn id="12" name="Total Top2/2*3">
      <calculatedColumnFormula>IFERROR(SUM(LARGE(Table148111720[[#This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  <tableColumn id="14" name="Column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1" name="Table148111722" displayName="Table148111722" ref="B1:N8" headerRowDxfId="28">
  <autoFilter ref="B1:N8"/>
  <sortState ref="B2:N8">
    <sortCondition descending="1" ref="N1:N8"/>
  </sortState>
  <tableColumns count="13">
    <tableColumn id="1" name="Player" totalsRowLabel="Total"/>
    <tableColumn id="2" name="Player Type"/>
    <tableColumn id="3" name="Events" dataDxfId="27"/>
    <tableColumn id="4" name="Leinster Open 19-20"/>
    <tableColumn id="5" name="Connacht Open 18-19"/>
    <tableColumn id="6" name="Munster open 19-20" dataDxfId="26"/>
    <tableColumn id="7" name="Ulster Open 18-19 "/>
    <tableColumn id="8" name="Irish Nationals 18-19"/>
    <tableColumn id="9" name="Irish Close 18-19"/>
    <tableColumn id="10" name="Total Points">
      <calculatedColumnFormula>SUM(Table148111722[[#This Row],[Leinster Open 19-20]:[Irish Close 18-19]])</calculatedColumnFormula>
    </tableColumn>
    <tableColumn id="11" name="Total Top 3">
      <calculatedColumnFormula>IFERROR(SUM(LARGE(Table148111722[[#This Row],[Leinster Open 19-20]:[Irish Close 18-19]],{1,2,3})),0)</calculatedColumnFormula>
    </tableColumn>
    <tableColumn id="12" name="Total Top2/2*3">
      <calculatedColumnFormula>IFERROR(SUM(LARGE(Table148111722[[#This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3" name="Table148111724" displayName="Table148111724" ref="B1:N24" headerRowDxfId="25">
  <autoFilter ref="B1:N24"/>
  <sortState ref="B2:N24">
    <sortCondition descending="1" ref="N1:N24"/>
  </sortState>
  <tableColumns count="13">
    <tableColumn id="1" name="Player" totalsRowLabel="Total" dataDxfId="24"/>
    <tableColumn id="2" name="Player Type"/>
    <tableColumn id="3" name="Events" dataDxfId="23"/>
    <tableColumn id="4" name="Leinster Open 19-20"/>
    <tableColumn id="5" name="Connacht Open 18-19"/>
    <tableColumn id="6" name="Munster open 19-20"/>
    <tableColumn id="7" name="Ulster Open 18-19 "/>
    <tableColumn id="8" name="Irish Nationals 18-19"/>
    <tableColumn id="9" name="Irish Close 18-19"/>
    <tableColumn id="10" name="Total Points">
      <calculatedColumnFormula>SUM(Table148111724[[#This Row],[Leinster Open 19-20]:[Irish Close 18-19]])</calculatedColumnFormula>
    </tableColumn>
    <tableColumn id="11" name="Total Top 3">
      <calculatedColumnFormula>IFERROR(SUM(LARGE(Table148111724[[#This Row],[Leinster Open 19-20]:[Irish Close 18-19]],{1,2,3})),0)</calculatedColumnFormula>
    </tableColumn>
    <tableColumn id="12" name="Total Top2/2*3">
      <calculatedColumnFormula>IFERROR(SUM(LARGE(Table148111724[[#This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5" name="Table148111726" displayName="Table148111726" ref="B1:N7" headerRowDxfId="22">
  <autoFilter ref="B1:N7"/>
  <sortState ref="B2:N7">
    <sortCondition descending="1" ref="N1:N7"/>
  </sortState>
  <tableColumns count="13">
    <tableColumn id="1" name="Player" totalsRowLabel="Total"/>
    <tableColumn id="2" name="Player Type"/>
    <tableColumn id="3" name="Events" dataDxfId="21"/>
    <tableColumn id="4" name="Leinster Open 19-20"/>
    <tableColumn id="5" name="Connacht Open 18-19"/>
    <tableColumn id="6" name="Munster open 19-20"/>
    <tableColumn id="7" name="Ulster Open 18-19 "/>
    <tableColumn id="8" name="Irish Nationals 18-19"/>
    <tableColumn id="9" name="Irish Close 18-19"/>
    <tableColumn id="10" name="Total Points">
      <calculatedColumnFormula>SUM(Table148111726[[#This Row],[Leinster Open 19-20]:[Irish Close 18-19]])</calculatedColumnFormula>
    </tableColumn>
    <tableColumn id="11" name="Total Top 3">
      <calculatedColumnFormula>IFERROR(SUM(LARGE(Table148111726[[#This Row],[Leinster Open 19-20]:[Irish Close 18-19]],{1,2,3})),0)</calculatedColumnFormula>
    </tableColumn>
    <tableColumn id="12" name="Total Top2/2*3">
      <calculatedColumnFormula>IFERROR(SUM(LARGE(Table148111726[[#This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B1" zoomScale="60" zoomScaleNormal="60" workbookViewId="0">
      <selection activeCell="D22" sqref="D22:G31"/>
    </sheetView>
  </sheetViews>
  <sheetFormatPr defaultColWidth="34" defaultRowHeight="15" x14ac:dyDescent="0.25"/>
  <cols>
    <col min="1" max="1" width="6.85546875" bestFit="1" customWidth="1"/>
    <col min="2" max="2" width="34" style="40"/>
    <col min="3" max="3" width="11.28515625" customWidth="1"/>
    <col min="4" max="4" width="11" style="2" customWidth="1"/>
    <col min="5" max="5" width="32.42578125" customWidth="1"/>
    <col min="9" max="9" width="1.140625" customWidth="1"/>
    <col min="10" max="10" width="25" style="2" customWidth="1"/>
    <col min="11" max="11" width="23" customWidth="1"/>
    <col min="12" max="12" width="1.42578125" hidden="1" customWidth="1"/>
    <col min="13" max="13" width="1.5703125" hidden="1" customWidth="1"/>
    <col min="14" max="14" width="36.5703125" bestFit="1" customWidth="1"/>
  </cols>
  <sheetData>
    <row r="1" spans="1:14" s="1" customFormat="1" ht="21.75" customHeight="1" thickBot="1" x14ac:dyDescent="0.3">
      <c r="A1" s="3" t="s">
        <v>24</v>
      </c>
      <c r="B1" s="38" t="s">
        <v>0</v>
      </c>
      <c r="C1" s="1" t="s">
        <v>2</v>
      </c>
      <c r="D1" s="1" t="s">
        <v>1</v>
      </c>
      <c r="E1" s="1" t="s">
        <v>144</v>
      </c>
      <c r="F1" s="1" t="s">
        <v>191</v>
      </c>
      <c r="G1" s="1" t="s">
        <v>192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42" t="s">
        <v>135</v>
      </c>
      <c r="C2" t="s">
        <v>4</v>
      </c>
      <c r="D2" s="2">
        <v>3</v>
      </c>
      <c r="E2" s="8">
        <v>100</v>
      </c>
      <c r="F2" s="9">
        <v>100</v>
      </c>
      <c r="G2" s="9">
        <v>100</v>
      </c>
      <c r="H2" s="9">
        <v>100</v>
      </c>
      <c r="I2" s="8">
        <v>0</v>
      </c>
      <c r="J2" s="2">
        <v>140</v>
      </c>
      <c r="K2">
        <f>SUM(Table14[[#This Row],[Leinster Open 19-20]:[Irish Close 18-19]])</f>
        <v>540</v>
      </c>
      <c r="L2">
        <f>IFERROR(SUM(LARGE(Table14[[#This Row],[Leinster Open 19-20]:[Irish Close 18-19]],{1,2,3})),0)</f>
        <v>340</v>
      </c>
      <c r="M2">
        <f>IFERROR(SUM(LARGE(Table14[[#This Row],[Leinster Open 19-20]:[Irish Close 18-19]],{1,2})/2*3),0)</f>
        <v>360</v>
      </c>
      <c r="N2">
        <f t="shared" ref="N2:N17" si="0">IF(D2=3,L2,M2)</f>
        <v>340</v>
      </c>
    </row>
    <row r="3" spans="1:14" ht="16.5" thickBot="1" x14ac:dyDescent="0.3">
      <c r="A3" s="4">
        <v>2</v>
      </c>
      <c r="B3" s="43" t="s">
        <v>26</v>
      </c>
      <c r="C3" t="s">
        <v>4</v>
      </c>
      <c r="D3" s="2">
        <v>3</v>
      </c>
      <c r="E3" s="8">
        <v>140</v>
      </c>
      <c r="F3" s="11">
        <v>140</v>
      </c>
      <c r="G3" s="9">
        <v>0</v>
      </c>
      <c r="H3" s="11">
        <v>0</v>
      </c>
      <c r="I3" s="8">
        <v>0</v>
      </c>
      <c r="J3" s="2">
        <v>0</v>
      </c>
      <c r="K3">
        <f>SUM(Table14[[#This Row],[Leinster Open 19-20]:[Irish Close 18-19]])</f>
        <v>280</v>
      </c>
      <c r="L3">
        <f>IFERROR(SUM(LARGE(Table14[[#This Row],[Leinster Open 19-20]:[Irish Close 18-19]],{1,2,3})),0)</f>
        <v>280</v>
      </c>
      <c r="M3">
        <f>IFERROR(SUM(LARGE(Table14[[#This Row],[Leinster Open 19-20]:[Irish Close 18-19]],{1,2})/2*3),0)</f>
        <v>420</v>
      </c>
      <c r="N3">
        <f t="shared" si="0"/>
        <v>280</v>
      </c>
    </row>
    <row r="4" spans="1:14" ht="16.5" thickBot="1" x14ac:dyDescent="0.3">
      <c r="A4" s="4">
        <v>3</v>
      </c>
      <c r="B4" s="43" t="s">
        <v>111</v>
      </c>
      <c r="C4" t="s">
        <v>4</v>
      </c>
      <c r="D4" s="2">
        <v>3</v>
      </c>
      <c r="E4" s="8">
        <v>50</v>
      </c>
      <c r="F4" s="11">
        <v>70</v>
      </c>
      <c r="G4" s="9">
        <v>50</v>
      </c>
      <c r="H4" s="11">
        <v>0</v>
      </c>
      <c r="I4" s="8">
        <v>0</v>
      </c>
      <c r="J4" s="2">
        <v>100</v>
      </c>
      <c r="K4">
        <f>SUM(Table14[[#This Row],[Leinster Open 19-20]:[Irish Close 18-19]])</f>
        <v>270</v>
      </c>
      <c r="L4">
        <f>IFERROR(SUM(LARGE(Table14[[#This Row],[Leinster Open 19-20]:[Irish Close 18-19]],{1,2,3})),0)</f>
        <v>220</v>
      </c>
      <c r="M4">
        <f>IFERROR(SUM(LARGE(Table14[[#This Row],[Leinster Open 19-20]:[Irish Close 18-19]],{1,2})/2*3),0)</f>
        <v>255</v>
      </c>
      <c r="N4">
        <f t="shared" si="0"/>
        <v>220</v>
      </c>
    </row>
    <row r="5" spans="1:14" ht="16.5" thickBot="1" x14ac:dyDescent="0.3">
      <c r="A5" s="4">
        <v>4</v>
      </c>
      <c r="B5" s="43" t="s">
        <v>27</v>
      </c>
      <c r="C5" t="s">
        <v>4</v>
      </c>
      <c r="D5" s="2">
        <v>3</v>
      </c>
      <c r="E5" s="8">
        <v>70</v>
      </c>
      <c r="F5" s="11">
        <v>0</v>
      </c>
      <c r="G5" s="9">
        <v>0</v>
      </c>
      <c r="H5" s="11">
        <v>140</v>
      </c>
      <c r="I5" s="8">
        <v>0</v>
      </c>
      <c r="J5" s="2">
        <v>0</v>
      </c>
      <c r="K5">
        <f>SUM(Table14[[#This Row],[Leinster Open 19-20]:[Irish Close 18-19]])</f>
        <v>210</v>
      </c>
      <c r="L5">
        <f>IFERROR(SUM(LARGE(Table14[[#This Row],[Leinster Open 19-20]:[Irish Close 18-19]],{1,2,3})),0)</f>
        <v>210</v>
      </c>
      <c r="M5">
        <f>IFERROR(SUM(LARGE(Table14[[#This Row],[Leinster Open 19-20]:[Irish Close 18-19]],{1,2})/2*3),0)</f>
        <v>315</v>
      </c>
      <c r="N5">
        <f t="shared" si="0"/>
        <v>210</v>
      </c>
    </row>
    <row r="6" spans="1:14" ht="16.5" thickBot="1" x14ac:dyDescent="0.3">
      <c r="A6" s="4">
        <v>5</v>
      </c>
      <c r="B6" s="43" t="s">
        <v>33</v>
      </c>
      <c r="C6" t="s">
        <v>4</v>
      </c>
      <c r="D6" s="2">
        <v>3</v>
      </c>
      <c r="E6" s="8">
        <v>0</v>
      </c>
      <c r="F6" s="8">
        <v>0</v>
      </c>
      <c r="G6" s="9">
        <v>140</v>
      </c>
      <c r="H6" s="8">
        <v>0</v>
      </c>
      <c r="I6" s="8">
        <v>0</v>
      </c>
      <c r="J6" s="2">
        <v>0</v>
      </c>
      <c r="K6">
        <f>SUM(Table14[[#This Row],[Leinster Open 19-20]:[Irish Close 18-19]])</f>
        <v>140</v>
      </c>
      <c r="L6">
        <f>IFERROR(SUM(LARGE(Table14[[#This Row],[Leinster Open 19-20]:[Irish Close 18-19]],{1,2,3})),0)</f>
        <v>140</v>
      </c>
      <c r="M6">
        <f>IFERROR(SUM(LARGE(Table14[[#This Row],[Leinster Open 19-20]:[Irish Close 18-19]],{1,2})/2*3),0)</f>
        <v>210</v>
      </c>
      <c r="N6">
        <f t="shared" si="0"/>
        <v>140</v>
      </c>
    </row>
    <row r="7" spans="1:14" ht="16.5" thickBot="1" x14ac:dyDescent="0.3">
      <c r="A7" s="4">
        <v>6</v>
      </c>
      <c r="B7" s="43" t="s">
        <v>28</v>
      </c>
      <c r="C7" t="s">
        <v>4</v>
      </c>
      <c r="D7" s="2">
        <v>3</v>
      </c>
      <c r="E7" s="8">
        <v>0</v>
      </c>
      <c r="F7" s="11">
        <v>50</v>
      </c>
      <c r="G7" s="9">
        <v>70</v>
      </c>
      <c r="H7" s="11">
        <v>0</v>
      </c>
      <c r="I7" s="8">
        <v>0</v>
      </c>
      <c r="J7" s="2">
        <v>0</v>
      </c>
      <c r="K7">
        <f>SUM(Table14[[#This Row],[Leinster Open 19-20]:[Irish Close 18-19]])</f>
        <v>120</v>
      </c>
      <c r="L7">
        <f>IFERROR(SUM(LARGE(Table14[[#This Row],[Leinster Open 19-20]:[Irish Close 18-19]],{1,2,3})),0)</f>
        <v>120</v>
      </c>
      <c r="M7">
        <f>IFERROR(SUM(LARGE(Table14[[#This Row],[Leinster Open 19-20]:[Irish Close 18-19]],{1,2})/2*3),0)</f>
        <v>180</v>
      </c>
      <c r="N7">
        <f t="shared" si="0"/>
        <v>120</v>
      </c>
    </row>
    <row r="8" spans="1:14" ht="16.5" thickBot="1" x14ac:dyDescent="0.3">
      <c r="A8" s="4">
        <v>7</v>
      </c>
      <c r="B8" s="43" t="s">
        <v>34</v>
      </c>
      <c r="C8" t="s">
        <v>4</v>
      </c>
      <c r="D8" s="2">
        <v>3</v>
      </c>
      <c r="E8" s="8">
        <v>40</v>
      </c>
      <c r="F8" s="11">
        <v>30</v>
      </c>
      <c r="G8" s="9">
        <v>40</v>
      </c>
      <c r="H8" s="11">
        <v>0</v>
      </c>
      <c r="I8" s="8">
        <v>0</v>
      </c>
      <c r="J8" s="2">
        <v>0</v>
      </c>
      <c r="K8">
        <f>SUM(Table14[[#This Row],[Leinster Open 19-20]:[Irish Close 18-19]])</f>
        <v>110</v>
      </c>
      <c r="L8">
        <f>IFERROR(SUM(LARGE(Table14[[#This Row],[Leinster Open 19-20]:[Irish Close 18-19]],{1,2,3})),0)</f>
        <v>110</v>
      </c>
      <c r="M8">
        <f>IFERROR(SUM(LARGE(Table14[[#This Row],[Leinster Open 19-20]:[Irish Close 18-19]],{1,2})/2*3),0)</f>
        <v>120</v>
      </c>
      <c r="N8">
        <f t="shared" si="0"/>
        <v>110</v>
      </c>
    </row>
    <row r="9" spans="1:14" ht="16.5" thickBot="1" x14ac:dyDescent="0.3">
      <c r="A9" s="4">
        <v>8</v>
      </c>
      <c r="B9" s="39" t="s">
        <v>35</v>
      </c>
      <c r="C9" t="s">
        <v>4</v>
      </c>
      <c r="D9" s="2">
        <v>3</v>
      </c>
      <c r="E9" s="8">
        <v>0</v>
      </c>
      <c r="F9" s="69">
        <v>0</v>
      </c>
      <c r="G9" s="9">
        <v>35</v>
      </c>
      <c r="H9" s="13">
        <v>0</v>
      </c>
      <c r="I9" s="8">
        <v>0</v>
      </c>
      <c r="J9" s="2">
        <v>70</v>
      </c>
      <c r="K9">
        <f>SUM(Table14[[#This Row],[Leinster Open 19-20]:[Irish Close 18-19]])</f>
        <v>105</v>
      </c>
      <c r="L9">
        <f>IFERROR(SUM(LARGE(Table14[[#This Row],[Leinster Open 19-20]:[Irish Close 18-19]],{1,2,3})),0)</f>
        <v>105</v>
      </c>
      <c r="M9">
        <f>IFERROR(SUM(LARGE(Table14[[#This Row],[Leinster Open 19-20]:[Irish Close 18-19]],{1,2})/2*3),0)</f>
        <v>157.5</v>
      </c>
      <c r="N9">
        <f t="shared" si="0"/>
        <v>105</v>
      </c>
    </row>
    <row r="10" spans="1:14" ht="16.5" thickBot="1" x14ac:dyDescent="0.3">
      <c r="A10" s="4">
        <v>9</v>
      </c>
      <c r="B10" s="23" t="s">
        <v>114</v>
      </c>
      <c r="C10" t="s">
        <v>4</v>
      </c>
      <c r="D10" s="2">
        <v>3</v>
      </c>
      <c r="E10" s="8">
        <v>30</v>
      </c>
      <c r="F10" s="11">
        <v>25</v>
      </c>
      <c r="G10" s="9">
        <v>0</v>
      </c>
      <c r="H10" s="11">
        <v>0</v>
      </c>
      <c r="I10" s="8">
        <v>0</v>
      </c>
      <c r="J10" s="2">
        <v>0</v>
      </c>
      <c r="K10">
        <f>SUM(Table14[[#This Row],[Leinster Open 19-20]:[Irish Close 18-19]])</f>
        <v>55</v>
      </c>
      <c r="L10">
        <f>IFERROR(SUM(LARGE(Table14[[#This Row],[Leinster Open 19-20]:[Irish Close 18-19]],{1,2,3})),0)</f>
        <v>55</v>
      </c>
      <c r="M10">
        <f>IFERROR(SUM(LARGE(Table14[[#This Row],[Leinster Open 19-20]:[Irish Close 18-19]],{1,2})/2*3),0)</f>
        <v>82.5</v>
      </c>
      <c r="N10">
        <f t="shared" si="0"/>
        <v>55</v>
      </c>
    </row>
    <row r="11" spans="1:14" ht="16.5" thickBot="1" x14ac:dyDescent="0.3">
      <c r="A11" s="4">
        <v>10</v>
      </c>
      <c r="B11" s="39" t="s">
        <v>36</v>
      </c>
      <c r="C11" t="s">
        <v>4</v>
      </c>
      <c r="D11" s="2">
        <v>3</v>
      </c>
      <c r="E11" s="8">
        <v>0</v>
      </c>
      <c r="F11" s="69">
        <v>0</v>
      </c>
      <c r="G11" s="9">
        <v>0</v>
      </c>
      <c r="H11" s="13">
        <v>0</v>
      </c>
      <c r="I11" s="8">
        <v>0</v>
      </c>
      <c r="J11" s="2">
        <v>50</v>
      </c>
      <c r="K11">
        <f>SUM(Table14[[#This Row],[Leinster Open 19-20]:[Irish Close 18-19]])</f>
        <v>50</v>
      </c>
      <c r="L11">
        <f>IFERROR(SUM(LARGE(Table14[[#This Row],[Leinster Open 19-20]:[Irish Close 18-19]],{1,2,3})),0)</f>
        <v>50</v>
      </c>
      <c r="M11">
        <f>IFERROR(SUM(LARGE(Table14[[#This Row],[Leinster Open 19-20]:[Irish Close 18-19]],{1,2})/2*3),0)</f>
        <v>75</v>
      </c>
      <c r="N11">
        <f t="shared" si="0"/>
        <v>50</v>
      </c>
    </row>
    <row r="12" spans="1:14" ht="16.5" thickBot="1" x14ac:dyDescent="0.3">
      <c r="A12" s="4">
        <v>11</v>
      </c>
      <c r="B12" s="43" t="s">
        <v>179</v>
      </c>
      <c r="C12" t="s">
        <v>4</v>
      </c>
      <c r="D12" s="2">
        <v>3</v>
      </c>
      <c r="E12" s="8">
        <v>0</v>
      </c>
      <c r="F12" s="8">
        <v>40</v>
      </c>
      <c r="G12" s="9">
        <v>0</v>
      </c>
      <c r="H12" s="8">
        <v>0</v>
      </c>
      <c r="I12" s="8">
        <v>0</v>
      </c>
      <c r="J12" s="2">
        <v>0</v>
      </c>
      <c r="K12">
        <f>SUM(Table14[[#This Row],[Leinster Open 19-20]:[Irish Close 18-19]])</f>
        <v>40</v>
      </c>
      <c r="L12">
        <f>IFERROR(SUM(LARGE(Table14[[#This Row],[Leinster Open 19-20]:[Irish Close 18-19]],{1,2,3})),0)</f>
        <v>40</v>
      </c>
      <c r="M12">
        <f>IFERROR(SUM(LARGE(Table14[[#This Row],[Leinster Open 19-20]:[Irish Close 18-19]],{1,2})/2*3),0)</f>
        <v>60</v>
      </c>
      <c r="N12">
        <f t="shared" si="0"/>
        <v>40</v>
      </c>
    </row>
    <row r="13" spans="1:14" ht="16.5" thickBot="1" x14ac:dyDescent="0.3">
      <c r="A13" s="4">
        <v>12</v>
      </c>
      <c r="B13" s="43" t="s">
        <v>32</v>
      </c>
      <c r="C13" t="s">
        <v>4</v>
      </c>
      <c r="D13" s="2">
        <v>3</v>
      </c>
      <c r="E13" s="8">
        <v>0</v>
      </c>
      <c r="F13" s="11">
        <v>0</v>
      </c>
      <c r="G13" s="9">
        <v>0</v>
      </c>
      <c r="H13" s="11">
        <v>40</v>
      </c>
      <c r="I13" s="6">
        <v>0</v>
      </c>
      <c r="J13" s="2">
        <v>0</v>
      </c>
      <c r="K13">
        <f>SUM(Table14[[#This Row],[Leinster Open 19-20]:[Irish Close 18-19]])</f>
        <v>40</v>
      </c>
      <c r="L13">
        <f>IFERROR(SUM(LARGE(Table14[[#This Row],[Leinster Open 19-20]:[Irish Close 18-19]],{1,2,3})),0)</f>
        <v>40</v>
      </c>
      <c r="M13">
        <f>IFERROR(SUM(LARGE(Table14[[#This Row],[Leinster Open 19-20]:[Irish Close 18-19]],{1,2})/2*3),0)</f>
        <v>60</v>
      </c>
      <c r="N13">
        <f t="shared" si="0"/>
        <v>40</v>
      </c>
    </row>
    <row r="14" spans="1:14" ht="16.5" thickBot="1" x14ac:dyDescent="0.3">
      <c r="A14" s="4">
        <v>13</v>
      </c>
      <c r="B14" s="43" t="s">
        <v>29</v>
      </c>
      <c r="C14" t="s">
        <v>4</v>
      </c>
      <c r="D14" s="2">
        <v>3</v>
      </c>
      <c r="E14" s="8">
        <v>35</v>
      </c>
      <c r="F14" s="11">
        <v>0</v>
      </c>
      <c r="G14" s="9">
        <v>0</v>
      </c>
      <c r="H14" s="11">
        <v>0</v>
      </c>
      <c r="I14" s="6">
        <v>0</v>
      </c>
      <c r="J14" s="2">
        <v>0</v>
      </c>
      <c r="K14">
        <f>SUM(Table14[[#This Row],[Leinster Open 19-20]:[Irish Close 18-19]])</f>
        <v>35</v>
      </c>
      <c r="L14">
        <f>IFERROR(SUM(LARGE(Table14[[#This Row],[Leinster Open 19-20]:[Irish Close 18-19]],{1,2,3})),0)</f>
        <v>35</v>
      </c>
      <c r="M14">
        <f>IFERROR(SUM(LARGE(Table14[[#This Row],[Leinster Open 19-20]:[Irish Close 18-19]],{1,2})/2*3),0)</f>
        <v>52.5</v>
      </c>
      <c r="N14">
        <f t="shared" si="0"/>
        <v>35</v>
      </c>
    </row>
    <row r="15" spans="1:14" ht="16.5" thickBot="1" x14ac:dyDescent="0.3">
      <c r="A15" s="4">
        <v>14</v>
      </c>
      <c r="B15" s="43" t="s">
        <v>180</v>
      </c>
      <c r="C15" t="s">
        <v>4</v>
      </c>
      <c r="D15" s="2">
        <v>3</v>
      </c>
      <c r="E15" s="8">
        <v>0</v>
      </c>
      <c r="F15" s="11">
        <v>35</v>
      </c>
      <c r="G15" s="9">
        <v>0</v>
      </c>
      <c r="H15" s="11">
        <v>0</v>
      </c>
      <c r="I15" s="6">
        <v>0</v>
      </c>
      <c r="J15" s="2">
        <v>0</v>
      </c>
      <c r="K15">
        <f>SUM(Table14[[#This Row],[Leinster Open 19-20]:[Irish Close 18-19]])</f>
        <v>35</v>
      </c>
      <c r="L15">
        <f>IFERROR(SUM(LARGE(Table14[[#This Row],[Leinster Open 19-20]:[Irish Close 18-19]],{1,2,3})),0)</f>
        <v>35</v>
      </c>
      <c r="M15">
        <f>IFERROR(SUM(LARGE(Table14[[#This Row],[Leinster Open 19-20]:[Irish Close 18-19]],{1,2})/2*3),0)</f>
        <v>52.5</v>
      </c>
      <c r="N15">
        <f t="shared" si="0"/>
        <v>35</v>
      </c>
    </row>
    <row r="16" spans="1:14" ht="16.5" thickBot="1" x14ac:dyDescent="0.3">
      <c r="A16" s="4">
        <v>15</v>
      </c>
      <c r="B16" s="39" t="s">
        <v>194</v>
      </c>
      <c r="C16" t="s">
        <v>4</v>
      </c>
      <c r="D16" s="2">
        <v>3</v>
      </c>
      <c r="E16" s="8">
        <v>0</v>
      </c>
      <c r="F16" s="11">
        <v>30</v>
      </c>
      <c r="G16" s="9">
        <v>0</v>
      </c>
      <c r="H16" s="11">
        <v>0</v>
      </c>
      <c r="I16" s="6">
        <v>0</v>
      </c>
      <c r="J16" s="2">
        <v>0</v>
      </c>
      <c r="K16">
        <f>SUM(Table14[[#This Row],[Leinster Open 19-20]:[Irish Close 18-19]])</f>
        <v>30</v>
      </c>
      <c r="L16">
        <f>IFERROR(SUM(LARGE(Table14[[#This Row],[Leinster Open 19-20]:[Irish Close 18-19]],{1,2,3})),0)</f>
        <v>30</v>
      </c>
      <c r="M16">
        <f>IFERROR(SUM(LARGE(Table14[[#This Row],[Leinster Open 19-20]:[Irish Close 18-19]],{1,2})/2*3),0)</f>
        <v>45</v>
      </c>
      <c r="N16">
        <f t="shared" si="0"/>
        <v>30</v>
      </c>
    </row>
    <row r="17" spans="1:14" ht="16.5" thickBot="1" x14ac:dyDescent="0.3">
      <c r="A17" s="4">
        <v>16</v>
      </c>
      <c r="B17" s="45" t="s">
        <v>195</v>
      </c>
      <c r="C17" t="s">
        <v>4</v>
      </c>
      <c r="D17" s="2">
        <v>3</v>
      </c>
      <c r="E17" s="8">
        <v>0</v>
      </c>
      <c r="F17" s="11">
        <v>25</v>
      </c>
      <c r="G17" s="9">
        <v>0</v>
      </c>
      <c r="H17" s="11">
        <v>0</v>
      </c>
      <c r="I17" s="6">
        <v>0</v>
      </c>
      <c r="J17" s="2">
        <v>0</v>
      </c>
      <c r="K17">
        <f>SUM(Table14[[#This Row],[Leinster Open 19-20]:[Irish Close 18-19]])</f>
        <v>25</v>
      </c>
      <c r="L17">
        <f>IFERROR(SUM(LARGE(Table14[[#This Row],[Leinster Open 19-20]:[Irish Close 18-19]],{1,2,3})),0)</f>
        <v>25</v>
      </c>
      <c r="M17">
        <f>IFERROR(SUM(LARGE(Table14[[#This Row],[Leinster Open 19-20]:[Irish Close 18-19]],{1,2})/2*3),0)</f>
        <v>37.5</v>
      </c>
      <c r="N17">
        <f t="shared" si="0"/>
        <v>25</v>
      </c>
    </row>
    <row r="18" spans="1:14" x14ac:dyDescent="0.25">
      <c r="A18" s="77">
        <v>0</v>
      </c>
      <c r="B18" s="54" t="s">
        <v>150</v>
      </c>
      <c r="C18" s="53" t="s">
        <v>151</v>
      </c>
      <c r="D18" s="55"/>
      <c r="E18" s="53"/>
      <c r="F18" s="53"/>
    </row>
    <row r="21" spans="1:14" ht="15.75" thickBot="1" x14ac:dyDescent="0.3">
      <c r="F21" s="80"/>
      <c r="G21" s="79" t="s">
        <v>210</v>
      </c>
    </row>
    <row r="22" spans="1:14" ht="15.75" thickBot="1" x14ac:dyDescent="0.3">
      <c r="E22" s="82"/>
      <c r="F22" s="81"/>
    </row>
    <row r="23" spans="1:14" ht="15.75" thickBot="1" x14ac:dyDescent="0.3">
      <c r="E23" s="82"/>
      <c r="F23" s="81"/>
    </row>
    <row r="24" spans="1:14" ht="15.75" thickBot="1" x14ac:dyDescent="0.3">
      <c r="E24" s="82"/>
      <c r="F24" s="81"/>
      <c r="G24" s="82"/>
    </row>
    <row r="25" spans="1:14" ht="15.75" thickBot="1" x14ac:dyDescent="0.3">
      <c r="E25" s="82"/>
      <c r="F25" s="81"/>
    </row>
    <row r="26" spans="1:14" ht="15.75" thickBot="1" x14ac:dyDescent="0.3">
      <c r="E26" s="82"/>
      <c r="F26" s="83"/>
    </row>
    <row r="27" spans="1:14" ht="15.75" thickBot="1" x14ac:dyDescent="0.3">
      <c r="E27" s="82"/>
      <c r="F27" s="81"/>
    </row>
    <row r="28" spans="1:14" ht="15.75" thickBot="1" x14ac:dyDescent="0.3">
      <c r="E28" s="82"/>
      <c r="F28" s="81"/>
    </row>
    <row r="29" spans="1:14" ht="15.75" thickBot="1" x14ac:dyDescent="0.3">
      <c r="E29" s="84"/>
      <c r="F29" s="81"/>
    </row>
    <row r="30" spans="1:14" ht="15.75" thickBot="1" x14ac:dyDescent="0.3">
      <c r="E30" s="79"/>
      <c r="F30" s="81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80" zoomScaleNormal="80" workbookViewId="0">
      <selection activeCell="E8" sqref="E8"/>
    </sheetView>
  </sheetViews>
  <sheetFormatPr defaultRowHeight="15" x14ac:dyDescent="0.25"/>
  <cols>
    <col min="2" max="2" width="28" style="29" customWidth="1"/>
    <col min="3" max="3" width="17.28515625" bestFit="1" customWidth="1"/>
    <col min="4" max="4" width="12.85546875" style="2" bestFit="1" customWidth="1"/>
    <col min="5" max="5" width="25" bestFit="1" customWidth="1"/>
    <col min="6" max="6" width="26" bestFit="1" customWidth="1"/>
    <col min="7" max="7" width="25" bestFit="1" customWidth="1"/>
    <col min="8" max="8" width="23.140625" bestFit="1" customWidth="1"/>
    <col min="9" max="9" width="0.7109375" customWidth="1"/>
    <col min="10" max="10" width="21.570312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30" customHeight="1" thickBot="1" x14ac:dyDescent="0.3">
      <c r="A1" s="21" t="s">
        <v>24</v>
      </c>
      <c r="B1" s="41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22" t="s">
        <v>74</v>
      </c>
      <c r="C2" t="s">
        <v>4</v>
      </c>
      <c r="D2" s="2">
        <v>3</v>
      </c>
      <c r="E2" s="8">
        <v>140</v>
      </c>
      <c r="F2" s="52">
        <v>40</v>
      </c>
      <c r="G2" s="9">
        <v>140</v>
      </c>
      <c r="H2" s="9">
        <v>0</v>
      </c>
      <c r="I2" s="8">
        <v>0</v>
      </c>
      <c r="J2" s="8">
        <v>140</v>
      </c>
      <c r="K2">
        <f>SUM(Table148111728[[#This Row],[Leinster Open 19-20]:[Irish Close 18-19]])</f>
        <v>460</v>
      </c>
      <c r="L2">
        <f>IFERROR(SUM(LARGE(Table148111728[[#This Row],[Leinster Open 19-20]:[Irish Close 18-19]],{1,2,3})),0)</f>
        <v>420</v>
      </c>
      <c r="M2">
        <f>IFERROR(SUM(LARGE(Table148111728[[#This Row],[Leinster Open 19-20]:[Irish Close 18-19]],{1,2})/2*3),0)</f>
        <v>420</v>
      </c>
      <c r="N2">
        <f t="shared" ref="N2:N18" si="0">IF(D2=3,L2,M2)</f>
        <v>420</v>
      </c>
    </row>
    <row r="3" spans="1:14" ht="16.5" thickBot="1" x14ac:dyDescent="0.3">
      <c r="A3" s="4">
        <v>2</v>
      </c>
      <c r="B3" s="23" t="s">
        <v>83</v>
      </c>
      <c r="C3" t="s">
        <v>4</v>
      </c>
      <c r="D3" s="2">
        <v>3</v>
      </c>
      <c r="E3" s="8">
        <v>100</v>
      </c>
      <c r="F3" s="11">
        <v>140</v>
      </c>
      <c r="G3" s="9">
        <v>70</v>
      </c>
      <c r="H3" s="11">
        <v>100</v>
      </c>
      <c r="I3" s="8">
        <v>0</v>
      </c>
      <c r="J3" s="8">
        <v>50</v>
      </c>
      <c r="K3">
        <f>SUM(Table148111728[[#This Row],[Leinster Open 19-20]:[Irish Close 18-19]])</f>
        <v>460</v>
      </c>
      <c r="L3">
        <f>IFERROR(SUM(LARGE(Table148111728[[#This Row],[Leinster Open 19-20]:[Irish Close 18-19]],{1,2,3})),0)</f>
        <v>340</v>
      </c>
      <c r="M3">
        <f>IFERROR(SUM(LARGE(Table148111728[[#This Row],[Leinster Open 19-20]:[Irish Close 18-19]],{1,2})/2*3),0)</f>
        <v>360</v>
      </c>
      <c r="N3">
        <f t="shared" si="0"/>
        <v>340</v>
      </c>
    </row>
    <row r="4" spans="1:14" ht="16.5" thickBot="1" x14ac:dyDescent="0.3">
      <c r="A4" s="4">
        <v>3</v>
      </c>
      <c r="B4" s="23" t="s">
        <v>90</v>
      </c>
      <c r="C4" t="s">
        <v>4</v>
      </c>
      <c r="D4" s="2">
        <v>3</v>
      </c>
      <c r="E4" s="8">
        <v>35</v>
      </c>
      <c r="F4" s="10">
        <v>100</v>
      </c>
      <c r="G4" s="9">
        <v>100</v>
      </c>
      <c r="H4" s="10">
        <v>0</v>
      </c>
      <c r="I4" s="8">
        <v>0</v>
      </c>
      <c r="J4" s="8">
        <v>40</v>
      </c>
      <c r="K4">
        <f>SUM(Table148111728[[#This Row],[Leinster Open 19-20]:[Irish Close 18-19]])</f>
        <v>275</v>
      </c>
      <c r="L4">
        <f>IFERROR(SUM(LARGE(Table148111728[[#This Row],[Leinster Open 19-20]:[Irish Close 18-19]],{1,2,3})),0)</f>
        <v>240</v>
      </c>
      <c r="M4">
        <f>IFERROR(SUM(LARGE(Table148111728[[#This Row],[Leinster Open 19-20]:[Irish Close 18-19]],{1,2})/2*3),0)</f>
        <v>300</v>
      </c>
      <c r="N4">
        <f t="shared" si="0"/>
        <v>240</v>
      </c>
    </row>
    <row r="5" spans="1:14" ht="16.5" thickBot="1" x14ac:dyDescent="0.3">
      <c r="A5" s="4">
        <v>4</v>
      </c>
      <c r="B5" s="19" t="s">
        <v>110</v>
      </c>
      <c r="C5" t="s">
        <v>4</v>
      </c>
      <c r="D5" s="2">
        <v>3</v>
      </c>
      <c r="E5" s="8">
        <v>50</v>
      </c>
      <c r="F5" s="11">
        <v>50</v>
      </c>
      <c r="G5" s="9">
        <v>50</v>
      </c>
      <c r="H5" s="11">
        <v>70</v>
      </c>
      <c r="I5" s="8">
        <v>0</v>
      </c>
      <c r="J5" s="8">
        <v>0</v>
      </c>
      <c r="K5">
        <f>SUM(Table148111728[[#This Row],[Leinster Open 19-20]:[Irish Close 18-19]])</f>
        <v>220</v>
      </c>
      <c r="L5">
        <f>IFERROR(SUM(LARGE(Table148111728[[#This Row],[Leinster Open 19-20]:[Irish Close 18-19]],{1,2,3})),0)</f>
        <v>170</v>
      </c>
      <c r="M5">
        <f>IFERROR(SUM(LARGE(Table148111728[[#This Row],[Leinster Open 19-20]:[Irish Close 18-19]],{1,2})/2*3),0)</f>
        <v>180</v>
      </c>
      <c r="N5">
        <f t="shared" si="0"/>
        <v>170</v>
      </c>
    </row>
    <row r="6" spans="1:14" ht="16.5" thickBot="1" x14ac:dyDescent="0.3">
      <c r="A6" s="4">
        <v>5</v>
      </c>
      <c r="B6" s="23" t="s">
        <v>87</v>
      </c>
      <c r="C6" t="s">
        <v>4</v>
      </c>
      <c r="D6" s="2">
        <v>3</v>
      </c>
      <c r="E6" s="8">
        <v>30</v>
      </c>
      <c r="F6" s="11">
        <v>70</v>
      </c>
      <c r="G6" s="9">
        <v>25</v>
      </c>
      <c r="H6" s="11">
        <v>40</v>
      </c>
      <c r="I6" s="8">
        <v>0</v>
      </c>
      <c r="J6" s="8">
        <v>35</v>
      </c>
      <c r="K6">
        <f>SUM(Table148111728[[#This Row],[Leinster Open 19-20]:[Irish Close 18-19]])</f>
        <v>200</v>
      </c>
      <c r="L6">
        <f>IFERROR(SUM(LARGE(Table148111728[[#This Row],[Leinster Open 19-20]:[Irish Close 18-19]],{1,2,3})),0)</f>
        <v>145</v>
      </c>
      <c r="M6">
        <f>IFERROR(SUM(LARGE(Table148111728[[#This Row],[Leinster Open 19-20]:[Irish Close 18-19]],{1,2})/2*3),0)</f>
        <v>165</v>
      </c>
      <c r="N6">
        <f t="shared" si="0"/>
        <v>145</v>
      </c>
    </row>
    <row r="7" spans="1:14" ht="16.5" thickBot="1" x14ac:dyDescent="0.3">
      <c r="A7" s="4">
        <v>6</v>
      </c>
      <c r="B7" s="23" t="s">
        <v>88</v>
      </c>
      <c r="C7" t="s">
        <v>4</v>
      </c>
      <c r="D7" s="2">
        <v>3</v>
      </c>
      <c r="E7" s="8">
        <v>70</v>
      </c>
      <c r="F7" s="10">
        <v>35</v>
      </c>
      <c r="G7" s="9">
        <v>35</v>
      </c>
      <c r="H7" s="11">
        <v>35</v>
      </c>
      <c r="I7" s="8">
        <v>0</v>
      </c>
      <c r="J7" s="8">
        <v>25</v>
      </c>
      <c r="K7">
        <f>SUM(Table148111728[[#This Row],[Leinster Open 19-20]:[Irish Close 18-19]])</f>
        <v>200</v>
      </c>
      <c r="L7">
        <f>IFERROR(SUM(LARGE(Table148111728[[#This Row],[Leinster Open 19-20]:[Irish Close 18-19]],{1,2,3})),0)</f>
        <v>140</v>
      </c>
      <c r="M7">
        <f>IFERROR(SUM(LARGE(Table148111728[[#This Row],[Leinster Open 19-20]:[Irish Close 18-19]],{1,2})/2*3),0)</f>
        <v>157.5</v>
      </c>
      <c r="N7">
        <f t="shared" si="0"/>
        <v>140</v>
      </c>
    </row>
    <row r="8" spans="1:14" ht="16.5" thickBot="1" x14ac:dyDescent="0.3">
      <c r="A8" s="4">
        <v>7</v>
      </c>
      <c r="B8" s="23" t="s">
        <v>84</v>
      </c>
      <c r="C8" t="s">
        <v>4</v>
      </c>
      <c r="D8" s="2">
        <v>3</v>
      </c>
      <c r="E8" s="8">
        <v>75</v>
      </c>
      <c r="F8" s="11">
        <v>0</v>
      </c>
      <c r="G8" s="9">
        <v>30</v>
      </c>
      <c r="H8" s="11" t="s">
        <v>10</v>
      </c>
      <c r="I8" s="8">
        <v>0</v>
      </c>
      <c r="J8" s="8">
        <v>0</v>
      </c>
      <c r="K8">
        <f>SUM(Table148111728[[#This Row],[Leinster Open 19-20]:[Irish Close 18-19]])</f>
        <v>105</v>
      </c>
      <c r="L8">
        <f>IFERROR(SUM(LARGE(Table148111728[[#This Row],[Leinster Open 19-20]:[Irish Close 18-19]],{1,2,3})),0)</f>
        <v>105</v>
      </c>
      <c r="M8">
        <f>IFERROR(SUM(LARGE(Table148111728[[#This Row],[Leinster Open 19-20]:[Irish Close 18-19]],{1,2})/2*3),0)</f>
        <v>157.5</v>
      </c>
      <c r="N8">
        <f t="shared" si="0"/>
        <v>105</v>
      </c>
    </row>
    <row r="9" spans="1:14" ht="16.5" thickBot="1" x14ac:dyDescent="0.3">
      <c r="A9" s="4">
        <v>8</v>
      </c>
      <c r="B9" s="23" t="s">
        <v>82</v>
      </c>
      <c r="C9" t="s">
        <v>4</v>
      </c>
      <c r="D9" s="2">
        <v>3</v>
      </c>
      <c r="E9" s="8">
        <v>0</v>
      </c>
      <c r="F9" s="11">
        <v>0</v>
      </c>
      <c r="G9" s="9">
        <v>0</v>
      </c>
      <c r="H9" s="11">
        <v>0</v>
      </c>
      <c r="I9" s="8">
        <v>0</v>
      </c>
      <c r="J9" s="8">
        <v>100</v>
      </c>
      <c r="K9">
        <f>SUM(Table148111728[[#This Row],[Leinster Open 19-20]:[Irish Close 18-19]])</f>
        <v>100</v>
      </c>
      <c r="L9">
        <f>IFERROR(SUM(LARGE(Table148111728[[#This Row],[Leinster Open 19-20]:[Irish Close 18-19]],{1,2,3})),0)</f>
        <v>100</v>
      </c>
      <c r="M9">
        <f>IFERROR(SUM(LARGE(Table148111728[[#This Row],[Leinster Open 19-20]:[Irish Close 18-19]],{1,2})/2*3),0)</f>
        <v>150</v>
      </c>
      <c r="N9">
        <f t="shared" si="0"/>
        <v>100</v>
      </c>
    </row>
    <row r="10" spans="1:14" ht="16.5" thickBot="1" x14ac:dyDescent="0.3">
      <c r="A10" s="4">
        <v>9</v>
      </c>
      <c r="B10" s="23" t="s">
        <v>89</v>
      </c>
      <c r="C10" t="s">
        <v>4</v>
      </c>
      <c r="D10" s="2">
        <v>3</v>
      </c>
      <c r="E10" s="8">
        <v>0</v>
      </c>
      <c r="F10" s="10">
        <v>0</v>
      </c>
      <c r="G10" s="9">
        <v>0</v>
      </c>
      <c r="H10" s="10">
        <v>50</v>
      </c>
      <c r="I10" s="8">
        <v>0</v>
      </c>
      <c r="J10" s="8">
        <v>30</v>
      </c>
      <c r="K10">
        <f>SUM(Table148111728[[#This Row],[Leinster Open 19-20]:[Irish Close 18-19]])</f>
        <v>80</v>
      </c>
      <c r="L10">
        <f>IFERROR(SUM(LARGE(Table148111728[[#This Row],[Leinster Open 19-20]:[Irish Close 18-19]],{1,2,3})),0)</f>
        <v>80</v>
      </c>
      <c r="M10">
        <f>IFERROR(SUM(LARGE(Table148111728[[#This Row],[Leinster Open 19-20]:[Irish Close 18-19]],{1,2})/2*3),0)</f>
        <v>120</v>
      </c>
      <c r="N10">
        <f t="shared" si="0"/>
        <v>80</v>
      </c>
    </row>
    <row r="11" spans="1:14" ht="16.5" thickBot="1" x14ac:dyDescent="0.3">
      <c r="A11" s="4">
        <v>10</v>
      </c>
      <c r="B11" s="23" t="s">
        <v>85</v>
      </c>
      <c r="C11" t="s">
        <v>4</v>
      </c>
      <c r="D11" s="2">
        <v>3</v>
      </c>
      <c r="E11" s="8">
        <v>0</v>
      </c>
      <c r="F11" s="11">
        <v>25</v>
      </c>
      <c r="G11" s="9">
        <v>10</v>
      </c>
      <c r="H11" s="11">
        <v>30</v>
      </c>
      <c r="I11" s="8">
        <v>0</v>
      </c>
      <c r="J11" s="8">
        <v>20</v>
      </c>
      <c r="K11">
        <f>SUM(Table148111728[[#This Row],[Leinster Open 19-20]:[Irish Close 18-19]])</f>
        <v>85</v>
      </c>
      <c r="L11">
        <f>IFERROR(SUM(LARGE(Table148111728[[#This Row],[Leinster Open 19-20]:[Irish Close 18-19]],{1,2,3})),0)</f>
        <v>75</v>
      </c>
      <c r="M11">
        <f>IFERROR(SUM(LARGE(Table148111728[[#This Row],[Leinster Open 19-20]:[Irish Close 18-19]],{1,2})/2*3),0)</f>
        <v>82.5</v>
      </c>
      <c r="N11">
        <f t="shared" si="0"/>
        <v>75</v>
      </c>
    </row>
    <row r="12" spans="1:14" ht="16.5" thickBot="1" x14ac:dyDescent="0.3">
      <c r="A12" s="4">
        <v>11</v>
      </c>
      <c r="B12" s="23" t="s">
        <v>205</v>
      </c>
      <c r="C12" t="s">
        <v>4</v>
      </c>
      <c r="D12" s="2">
        <v>3</v>
      </c>
      <c r="E12" s="8">
        <v>15</v>
      </c>
      <c r="F12" s="11">
        <v>20</v>
      </c>
      <c r="G12" s="9">
        <v>40</v>
      </c>
      <c r="H12" s="11">
        <v>0</v>
      </c>
      <c r="I12" s="8">
        <v>0</v>
      </c>
      <c r="J12" s="8">
        <v>0</v>
      </c>
      <c r="K12">
        <f>SUM(Table148111728[[#This Row],[Leinster Open 19-20]:[Irish Close 18-19]])</f>
        <v>75</v>
      </c>
      <c r="L12">
        <f>IFERROR(SUM(LARGE(Table148111728[[#This Row],[Leinster Open 19-20]:[Irish Close 18-19]],{1,2,3})),0)</f>
        <v>75</v>
      </c>
      <c r="M12">
        <f>IFERROR(SUM(LARGE(Table148111728[[#This Row],[Leinster Open 19-20]:[Irish Close 18-19]],{1,2})/2*3),0)</f>
        <v>90</v>
      </c>
      <c r="N12">
        <f t="shared" si="0"/>
        <v>75</v>
      </c>
    </row>
    <row r="13" spans="1:14" ht="16.5" thickBot="1" x14ac:dyDescent="0.3">
      <c r="A13" s="4">
        <v>12</v>
      </c>
      <c r="B13" s="23" t="s">
        <v>206</v>
      </c>
      <c r="C13" t="s">
        <v>4</v>
      </c>
      <c r="D13" s="2">
        <v>3</v>
      </c>
      <c r="E13" s="8">
        <v>0</v>
      </c>
      <c r="F13" s="11">
        <v>30</v>
      </c>
      <c r="G13" s="9">
        <v>20</v>
      </c>
      <c r="H13" s="11">
        <v>0</v>
      </c>
      <c r="I13" s="8">
        <v>0</v>
      </c>
      <c r="J13" s="8">
        <v>0</v>
      </c>
      <c r="K13">
        <f>SUM(Table148111728[[#This Row],[Leinster Open 19-20]:[Irish Close 18-19]])</f>
        <v>50</v>
      </c>
      <c r="L13">
        <f>IFERROR(SUM(LARGE(Table148111728[[#This Row],[Leinster Open 19-20]:[Irish Close 18-19]],{1,2,3})),0)</f>
        <v>50</v>
      </c>
      <c r="M13">
        <f>IFERROR(SUM(LARGE(Table148111728[[#This Row],[Leinster Open 19-20]:[Irish Close 18-19]],{1,2})/2*3),0)</f>
        <v>75</v>
      </c>
      <c r="N13">
        <f t="shared" si="0"/>
        <v>50</v>
      </c>
    </row>
    <row r="14" spans="1:14" ht="16.5" thickBot="1" x14ac:dyDescent="0.3">
      <c r="A14" s="4">
        <v>13</v>
      </c>
      <c r="B14" s="23" t="s">
        <v>86</v>
      </c>
      <c r="C14" t="s">
        <v>4</v>
      </c>
      <c r="D14" s="2">
        <v>3</v>
      </c>
      <c r="E14" s="8">
        <v>25</v>
      </c>
      <c r="F14" s="8">
        <v>0</v>
      </c>
      <c r="G14" s="9">
        <v>0</v>
      </c>
      <c r="H14" s="8">
        <v>25</v>
      </c>
      <c r="I14" s="8">
        <v>0</v>
      </c>
      <c r="J14" s="8">
        <v>0</v>
      </c>
      <c r="K14">
        <f>SUM(Table148111728[[#This Row],[Leinster Open 19-20]:[Irish Close 18-19]])</f>
        <v>50</v>
      </c>
      <c r="L14">
        <f>IFERROR(SUM(LARGE(Table148111728[[#This Row],[Leinster Open 19-20]:[Irish Close 18-19]],{1,2,3})),0)</f>
        <v>50</v>
      </c>
      <c r="M14">
        <f>IFERROR(SUM(LARGE(Table148111728[[#This Row],[Leinster Open 19-20]:[Irish Close 18-19]],{1,2})/2*3),0)</f>
        <v>75</v>
      </c>
      <c r="N14">
        <f t="shared" si="0"/>
        <v>50</v>
      </c>
    </row>
    <row r="15" spans="1:14" ht="16.5" thickBot="1" x14ac:dyDescent="0.3">
      <c r="A15" s="4">
        <v>14</v>
      </c>
      <c r="B15" s="25" t="s">
        <v>139</v>
      </c>
      <c r="C15" t="s">
        <v>4</v>
      </c>
      <c r="D15" s="2">
        <v>3</v>
      </c>
      <c r="E15" s="8">
        <v>10</v>
      </c>
      <c r="F15" s="8">
        <v>10</v>
      </c>
      <c r="G15" s="9">
        <v>10</v>
      </c>
      <c r="H15" s="8">
        <v>0</v>
      </c>
      <c r="I15" s="8">
        <v>0</v>
      </c>
      <c r="J15" s="8">
        <v>0</v>
      </c>
      <c r="K15">
        <f>SUM(Table148111728[[#This Row],[Leinster Open 19-20]:[Irish Close 18-19]])</f>
        <v>30</v>
      </c>
      <c r="L15">
        <f>IFERROR(SUM(LARGE(Table148111728[[#This Row],[Leinster Open 19-20]:[Irish Close 18-19]],{1,2,3})),0)</f>
        <v>30</v>
      </c>
      <c r="M15">
        <f>IFERROR(SUM(LARGE(Table148111728[[#This Row],[Leinster Open 19-20]:[Irish Close 18-19]],{1,2})/2*3),0)</f>
        <v>30</v>
      </c>
      <c r="N15">
        <f t="shared" si="0"/>
        <v>30</v>
      </c>
    </row>
    <row r="16" spans="1:14" ht="16.5" thickBot="1" x14ac:dyDescent="0.3">
      <c r="A16" s="4">
        <v>15</v>
      </c>
      <c r="B16" s="29" t="s">
        <v>140</v>
      </c>
      <c r="C16" t="s">
        <v>4</v>
      </c>
      <c r="D16" s="2">
        <v>3</v>
      </c>
      <c r="E16" s="8">
        <v>10</v>
      </c>
      <c r="F16" s="8">
        <v>10</v>
      </c>
      <c r="G16" s="9">
        <v>0</v>
      </c>
      <c r="H16" s="8">
        <v>0</v>
      </c>
      <c r="I16" s="8">
        <v>0</v>
      </c>
      <c r="J16" s="8">
        <v>0</v>
      </c>
      <c r="K16">
        <f>SUM(Table148111728[[#This Row],[Leinster Open 19-20]:[Irish Close 18-19]])</f>
        <v>20</v>
      </c>
      <c r="L16">
        <f>IFERROR(SUM(LARGE(Table148111728[[#This Row],[Leinster Open 19-20]:[Irish Close 18-19]],{1,2,3})),0)</f>
        <v>20</v>
      </c>
      <c r="M16">
        <f>IFERROR(SUM(LARGE(Table148111728[[#This Row],[Leinster Open 19-20]:[Irish Close 18-19]],{1,2})/2*3),0)</f>
        <v>30</v>
      </c>
      <c r="N16">
        <f t="shared" si="0"/>
        <v>20</v>
      </c>
    </row>
    <row r="17" spans="1:14" ht="16.5" thickBot="1" x14ac:dyDescent="0.3">
      <c r="A17" s="4">
        <v>16</v>
      </c>
      <c r="B17" s="29" t="s">
        <v>207</v>
      </c>
      <c r="C17" t="s">
        <v>4</v>
      </c>
      <c r="D17" s="2">
        <v>3</v>
      </c>
      <c r="E17" s="8">
        <v>0</v>
      </c>
      <c r="F17" s="8">
        <v>0</v>
      </c>
      <c r="G17" s="9">
        <v>15</v>
      </c>
      <c r="H17" s="8">
        <v>0</v>
      </c>
      <c r="I17" s="8">
        <v>0</v>
      </c>
      <c r="J17" s="8">
        <v>0</v>
      </c>
      <c r="K17">
        <f>SUM(Table148111728[[#This Row],[Leinster Open 19-20]:[Irish Close 18-19]])</f>
        <v>15</v>
      </c>
      <c r="L17">
        <f>IFERROR(SUM(LARGE(Table148111728[[#This Row],[Leinster Open 19-20]:[Irish Close 18-19]],{1,2,3})),0)</f>
        <v>15</v>
      </c>
      <c r="M17">
        <f>IFERROR(SUM(LARGE(Table148111728[[#This Row],[Leinster Open 19-20]:[Irish Close 18-19]],{1,2})/2*3),0)</f>
        <v>22.5</v>
      </c>
      <c r="N17">
        <f t="shared" si="0"/>
        <v>15</v>
      </c>
    </row>
    <row r="18" spans="1:14" ht="16.5" thickBot="1" x14ac:dyDescent="0.3">
      <c r="A18" s="4">
        <v>17</v>
      </c>
      <c r="B18" s="29" t="s">
        <v>189</v>
      </c>
      <c r="C18" t="s">
        <v>4</v>
      </c>
      <c r="D18" s="2">
        <v>3</v>
      </c>
      <c r="E18" s="8">
        <v>0</v>
      </c>
      <c r="F18" s="8">
        <v>15</v>
      </c>
      <c r="G18" s="8">
        <v>0</v>
      </c>
      <c r="H18" s="8">
        <v>0</v>
      </c>
      <c r="I18" s="8">
        <v>0</v>
      </c>
      <c r="J18" s="8"/>
      <c r="K18">
        <f>SUM(Table148111728[[#This Row],[Leinster Open 19-20]:[Irish Close 18-19]])</f>
        <v>15</v>
      </c>
      <c r="L18">
        <f>IFERROR(SUM(LARGE(Table148111728[[#This Row],[Leinster Open 19-20]:[Irish Close 18-19]],{1,2,3})),0)</f>
        <v>15</v>
      </c>
      <c r="M18">
        <f>IFERROR(SUM(LARGE(Table148111728[[#This Row],[Leinster Open 19-20]:[Irish Close 18-19]],{1,2})/2*3),0)</f>
        <v>22.5</v>
      </c>
      <c r="N18">
        <f t="shared" si="0"/>
        <v>15</v>
      </c>
    </row>
    <row r="21" spans="1:14" x14ac:dyDescent="0.25">
      <c r="B21" s="54" t="s">
        <v>150</v>
      </c>
      <c r="C21" s="53" t="s">
        <v>151</v>
      </c>
      <c r="D21" s="55"/>
      <c r="E21" s="53"/>
      <c r="F21" s="53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="80" zoomScaleNormal="80" workbookViewId="0">
      <selection activeCell="C14" sqref="C14"/>
    </sheetView>
  </sheetViews>
  <sheetFormatPr defaultRowHeight="15" x14ac:dyDescent="0.25"/>
  <cols>
    <col min="2" max="2" width="23" style="29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9.5703125" bestFit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21" t="s">
        <v>24</v>
      </c>
      <c r="B1" s="41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22" t="s">
        <v>91</v>
      </c>
      <c r="C2" t="s">
        <v>4</v>
      </c>
      <c r="D2" s="2">
        <v>3</v>
      </c>
      <c r="E2" s="8">
        <v>0</v>
      </c>
      <c r="F2" s="8">
        <v>0</v>
      </c>
      <c r="G2" s="9">
        <v>0</v>
      </c>
      <c r="H2" s="8">
        <v>0</v>
      </c>
      <c r="I2" s="8">
        <v>0</v>
      </c>
      <c r="J2" s="8">
        <v>140</v>
      </c>
      <c r="K2">
        <f>SUM(Table148111730[[#This Row],[Leinster Open 19-20]:[Irish Close 18-19]])</f>
        <v>140</v>
      </c>
      <c r="L2">
        <f>IFERROR(SUM(LARGE(Table148111730[[#This Row],[Leinster Open 19-20]:[Irish Close 18-19]],{1,2,3})),0)</f>
        <v>140</v>
      </c>
      <c r="M2">
        <f>IFERROR(SUM(LARGE(Table148111730[[#This Row],[Leinster Open 19-20]:[Irish Close 18-19]],{1,2})/2*3),0)</f>
        <v>210</v>
      </c>
      <c r="N2">
        <f t="shared" ref="N2:N5" si="0">IF(D2=3,L2,M2)</f>
        <v>140</v>
      </c>
    </row>
    <row r="3" spans="1:14" ht="16.5" thickBot="1" x14ac:dyDescent="0.3">
      <c r="A3" s="4">
        <v>2</v>
      </c>
      <c r="B3" s="23" t="s">
        <v>92</v>
      </c>
      <c r="C3" t="s">
        <v>4</v>
      </c>
      <c r="D3" s="2">
        <v>3</v>
      </c>
      <c r="E3" s="8">
        <v>0</v>
      </c>
      <c r="F3" s="8">
        <v>0</v>
      </c>
      <c r="G3" s="9">
        <v>0</v>
      </c>
      <c r="H3" s="8">
        <v>0</v>
      </c>
      <c r="I3" s="8">
        <v>0</v>
      </c>
      <c r="J3" s="8">
        <v>100</v>
      </c>
      <c r="K3">
        <f>SUM(Table148111730[[#This Row],[Leinster Open 19-20]:[Irish Close 18-19]])</f>
        <v>100</v>
      </c>
      <c r="L3">
        <f>IFERROR(SUM(LARGE(Table148111730[[#This Row],[Leinster Open 19-20]:[Irish Close 18-19]],{1,2,3})),0)</f>
        <v>100</v>
      </c>
      <c r="M3">
        <f>IFERROR(SUM(LARGE(Table148111730[[#This Row],[Leinster Open 19-20]:[Irish Close 18-19]],{1,2})/2*3),0)</f>
        <v>150</v>
      </c>
      <c r="N3">
        <f t="shared" si="0"/>
        <v>100</v>
      </c>
    </row>
    <row r="4" spans="1:14" ht="16.5" thickBot="1" x14ac:dyDescent="0.3">
      <c r="A4" s="4">
        <v>3</v>
      </c>
      <c r="B4" s="23" t="s">
        <v>93</v>
      </c>
      <c r="C4" t="s">
        <v>4</v>
      </c>
      <c r="D4" s="2">
        <v>3</v>
      </c>
      <c r="E4" s="8">
        <v>0</v>
      </c>
      <c r="F4" s="8">
        <v>0</v>
      </c>
      <c r="G4" s="9">
        <v>0</v>
      </c>
      <c r="H4" s="8">
        <v>0</v>
      </c>
      <c r="I4" s="8">
        <v>0</v>
      </c>
      <c r="J4" s="8">
        <v>70</v>
      </c>
      <c r="K4">
        <f>SUM(Table148111730[[#This Row],[Leinster Open 19-20]:[Irish Close 18-19]])</f>
        <v>70</v>
      </c>
      <c r="L4">
        <f>IFERROR(SUM(LARGE(Table148111730[[#This Row],[Leinster Open 19-20]:[Irish Close 18-19]],{1,2,3})),0)</f>
        <v>70</v>
      </c>
      <c r="M4">
        <f>IFERROR(SUM(LARGE(Table148111730[[#This Row],[Leinster Open 19-20]:[Irish Close 18-19]],{1,2})/2*3),0)</f>
        <v>105</v>
      </c>
      <c r="N4">
        <f t="shared" si="0"/>
        <v>70</v>
      </c>
    </row>
    <row r="5" spans="1:14" ht="16.5" thickBot="1" x14ac:dyDescent="0.3">
      <c r="A5" s="4">
        <v>4</v>
      </c>
      <c r="B5" s="23" t="s">
        <v>94</v>
      </c>
      <c r="C5" t="s">
        <v>4</v>
      </c>
      <c r="D5" s="2">
        <v>3</v>
      </c>
      <c r="E5" s="8">
        <v>0</v>
      </c>
      <c r="F5" s="8">
        <v>0</v>
      </c>
      <c r="G5" s="9">
        <v>0</v>
      </c>
      <c r="H5" s="8">
        <v>0</v>
      </c>
      <c r="I5" s="8">
        <v>0</v>
      </c>
      <c r="J5" s="8">
        <v>50</v>
      </c>
      <c r="K5">
        <f>SUM(Table148111730[[#This Row],[Leinster Open 19-20]:[Irish Close 18-19]])</f>
        <v>50</v>
      </c>
      <c r="L5">
        <f>IFERROR(SUM(LARGE(Table148111730[[#This Row],[Leinster Open 19-20]:[Irish Close 18-19]],{1,2,3})),0)</f>
        <v>50</v>
      </c>
      <c r="M5">
        <f>IFERROR(SUM(LARGE(Table148111730[[#This Row],[Leinster Open 19-20]:[Irish Close 18-19]],{1,2})/2*3),0)</f>
        <v>75</v>
      </c>
      <c r="N5">
        <f t="shared" si="0"/>
        <v>50</v>
      </c>
    </row>
    <row r="7" spans="1:14" x14ac:dyDescent="0.25">
      <c r="B7" s="54" t="s">
        <v>150</v>
      </c>
      <c r="C7" s="53" t="s">
        <v>151</v>
      </c>
      <c r="D7" s="55"/>
      <c r="E7" s="53"/>
      <c r="F7" s="53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70" zoomScaleNormal="70" workbookViewId="0">
      <selection activeCell="G19" sqref="G19"/>
    </sheetView>
  </sheetViews>
  <sheetFormatPr defaultRowHeight="15" x14ac:dyDescent="0.25"/>
  <cols>
    <col min="2" max="2" width="23" style="29" customWidth="1"/>
    <col min="3" max="3" width="17.28515625" bestFit="1" customWidth="1"/>
    <col min="4" max="4" width="12.85546875" style="2" bestFit="1" customWidth="1"/>
    <col min="5" max="5" width="25" style="2" bestFit="1" customWidth="1"/>
    <col min="6" max="6" width="26" style="2" bestFit="1" customWidth="1"/>
    <col min="7" max="7" width="25" style="2" bestFit="1" customWidth="1"/>
    <col min="8" max="8" width="23.140625" style="2" bestFit="1" customWidth="1"/>
    <col min="9" max="9" width="25.5703125" style="2" bestFit="1" customWidth="1"/>
    <col min="10" max="10" width="21.5703125" style="2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21" t="s">
        <v>24</v>
      </c>
      <c r="B1" s="41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22" t="s">
        <v>95</v>
      </c>
      <c r="C2" t="s">
        <v>4</v>
      </c>
      <c r="D2" s="2">
        <v>3</v>
      </c>
      <c r="E2" s="8">
        <v>140</v>
      </c>
      <c r="F2" s="9">
        <v>140</v>
      </c>
      <c r="G2" s="9">
        <v>140</v>
      </c>
      <c r="H2" s="9">
        <v>0</v>
      </c>
      <c r="I2" s="8">
        <v>0</v>
      </c>
      <c r="J2" s="8">
        <v>0</v>
      </c>
      <c r="K2">
        <f>SUM(Table148111732[[#This Row],[Leinster Open 19-20]:[Irish Close 18-19]])</f>
        <v>420</v>
      </c>
      <c r="L2">
        <f>IFERROR(SUM(LARGE(Table148111732[[#This Row],[Leinster Open 19-20]:[Irish Close 18-19]],{1,2,3})),0)</f>
        <v>420</v>
      </c>
      <c r="M2">
        <f>IFERROR(SUM(LARGE(Table148111732[[#This Row],[Leinster Open 19-20]:[Irish Close 18-19]],{1,2})/2*3),0)</f>
        <v>420</v>
      </c>
      <c r="N2">
        <f t="shared" ref="N2:N14" si="0">IF(D2=3,L2,M2)</f>
        <v>420</v>
      </c>
    </row>
    <row r="3" spans="1:14" ht="16.5" thickBot="1" x14ac:dyDescent="0.3">
      <c r="A3" s="4">
        <v>2</v>
      </c>
      <c r="B3" s="23" t="s">
        <v>101</v>
      </c>
      <c r="C3" t="s">
        <v>4</v>
      </c>
      <c r="D3" s="2">
        <v>3</v>
      </c>
      <c r="E3" s="8">
        <v>70</v>
      </c>
      <c r="F3" s="11">
        <v>100</v>
      </c>
      <c r="G3" s="9">
        <v>70</v>
      </c>
      <c r="H3" s="11">
        <v>0</v>
      </c>
      <c r="I3" s="8">
        <v>0</v>
      </c>
      <c r="J3" s="8">
        <v>140</v>
      </c>
      <c r="K3">
        <f>SUM(Table148111732[[#This Row],[Leinster Open 19-20]:[Irish Close 18-19]])</f>
        <v>380</v>
      </c>
      <c r="L3">
        <f>IFERROR(SUM(LARGE(Table148111732[[#This Row],[Leinster Open 19-20]:[Irish Close 18-19]],{1,2,3})),0)</f>
        <v>310</v>
      </c>
      <c r="M3">
        <f>IFERROR(SUM(LARGE(Table148111732[[#This Row],[Leinster Open 19-20]:[Irish Close 18-19]],{1,2})/2*3),0)</f>
        <v>360</v>
      </c>
      <c r="N3">
        <f t="shared" si="0"/>
        <v>310</v>
      </c>
    </row>
    <row r="4" spans="1:14" ht="16.5" thickBot="1" x14ac:dyDescent="0.3">
      <c r="A4" s="4">
        <v>3</v>
      </c>
      <c r="B4" s="30" t="s">
        <v>81</v>
      </c>
      <c r="C4" s="32" t="s">
        <v>4</v>
      </c>
      <c r="D4" s="34">
        <v>3</v>
      </c>
      <c r="E4" s="27">
        <v>100</v>
      </c>
      <c r="F4" s="36">
        <v>0</v>
      </c>
      <c r="G4" s="9">
        <v>0</v>
      </c>
      <c r="H4" s="36">
        <v>140</v>
      </c>
      <c r="I4" s="27">
        <v>0</v>
      </c>
      <c r="J4" s="27">
        <v>70</v>
      </c>
      <c r="K4">
        <f>SUM(Table148111732[[#This Row],[Leinster Open 19-20]:[Irish Close 18-19]])</f>
        <v>310</v>
      </c>
      <c r="L4">
        <f>IFERROR(SUM(LARGE(Table148111732[[#This Row],[Leinster Open 19-20]:[Irish Close 18-19]],{1,2,3})),0)</f>
        <v>310</v>
      </c>
      <c r="M4">
        <f>IFERROR(SUM(LARGE(Table148111732[[#This Row],[Leinster Open 19-20]:[Irish Close 18-19]],{1,2})/2*3),0)</f>
        <v>360</v>
      </c>
      <c r="N4">
        <f t="shared" si="0"/>
        <v>310</v>
      </c>
    </row>
    <row r="5" spans="1:14" ht="16.5" thickBot="1" x14ac:dyDescent="0.3">
      <c r="A5" s="4">
        <v>4</v>
      </c>
      <c r="B5" s="23" t="s">
        <v>96</v>
      </c>
      <c r="C5" t="s">
        <v>4</v>
      </c>
      <c r="D5" s="2">
        <v>3</v>
      </c>
      <c r="E5" s="8">
        <v>50</v>
      </c>
      <c r="F5" s="8">
        <v>70</v>
      </c>
      <c r="G5" s="9">
        <v>35</v>
      </c>
      <c r="H5" s="8">
        <v>100</v>
      </c>
      <c r="I5" s="8">
        <v>0</v>
      </c>
      <c r="J5" s="8">
        <v>70</v>
      </c>
      <c r="K5">
        <f>SUM(Table148111732[[#This Row],[Leinster Open 19-20]:[Irish Close 18-19]])</f>
        <v>325</v>
      </c>
      <c r="L5">
        <f>IFERROR(SUM(LARGE(Table148111732[[#This Row],[Leinster Open 19-20]:[Irish Close 18-19]],{1,2,3})),0)</f>
        <v>240</v>
      </c>
      <c r="M5">
        <f>IFERROR(SUM(LARGE(Table148111732[[#This Row],[Leinster Open 19-20]:[Irish Close 18-19]],{1,2})/2*3),0)</f>
        <v>255</v>
      </c>
      <c r="N5">
        <f t="shared" si="0"/>
        <v>240</v>
      </c>
    </row>
    <row r="6" spans="1:14" ht="16.5" thickBot="1" x14ac:dyDescent="0.3">
      <c r="A6" s="4">
        <v>5</v>
      </c>
      <c r="B6" s="23" t="s">
        <v>154</v>
      </c>
      <c r="C6" t="s">
        <v>4</v>
      </c>
      <c r="D6" s="2">
        <v>3</v>
      </c>
      <c r="E6" s="8">
        <v>20</v>
      </c>
      <c r="F6" s="8">
        <v>40</v>
      </c>
      <c r="G6" s="9">
        <v>100</v>
      </c>
      <c r="H6" s="8">
        <v>0</v>
      </c>
      <c r="I6" s="8">
        <v>0</v>
      </c>
      <c r="J6" s="8">
        <v>15</v>
      </c>
      <c r="K6">
        <f>SUM(Table148111732[[#This Row],[Leinster Open 19-20]:[Irish Close 18-19]])</f>
        <v>175</v>
      </c>
      <c r="L6">
        <f>IFERROR(SUM(LARGE(Table148111732[[#This Row],[Leinster Open 19-20]:[Irish Close 18-19]],{1,2,3})),0)</f>
        <v>160</v>
      </c>
      <c r="M6">
        <f>IFERROR(SUM(LARGE(Table148111732[[#This Row],[Leinster Open 19-20]:[Irish Close 18-19]],{1,2})/2*3),0)</f>
        <v>210</v>
      </c>
      <c r="N6">
        <f t="shared" si="0"/>
        <v>160</v>
      </c>
    </row>
    <row r="7" spans="1:14" ht="16.5" thickBot="1" x14ac:dyDescent="0.3">
      <c r="A7" s="4">
        <v>6</v>
      </c>
      <c r="B7" s="23" t="s">
        <v>104</v>
      </c>
      <c r="C7" t="s">
        <v>4</v>
      </c>
      <c r="D7" s="2">
        <v>3</v>
      </c>
      <c r="E7" s="8">
        <v>40</v>
      </c>
      <c r="F7" s="8">
        <v>50</v>
      </c>
      <c r="G7" s="9">
        <v>0</v>
      </c>
      <c r="H7" s="8">
        <v>35</v>
      </c>
      <c r="I7" s="8">
        <v>0</v>
      </c>
      <c r="J7" s="8">
        <v>0</v>
      </c>
      <c r="K7">
        <f>SUM(Table148111732[[#This Row],[Leinster Open 19-20]:[Irish Close 18-19]])</f>
        <v>125</v>
      </c>
      <c r="L7">
        <f>IFERROR(SUM(LARGE(Table148111732[[#This Row],[Leinster Open 19-20]:[Irish Close 18-19]],{1,2,3})),0)</f>
        <v>125</v>
      </c>
      <c r="M7">
        <f>IFERROR(SUM(LARGE(Table148111732[[#This Row],[Leinster Open 19-20]:[Irish Close 18-19]],{1,2})/2*3),0)</f>
        <v>135</v>
      </c>
      <c r="N7">
        <f t="shared" si="0"/>
        <v>125</v>
      </c>
    </row>
    <row r="8" spans="1:14" ht="16.5" thickBot="1" x14ac:dyDescent="0.3">
      <c r="A8" s="4">
        <v>7</v>
      </c>
      <c r="B8" s="19" t="s">
        <v>99</v>
      </c>
      <c r="C8" t="s">
        <v>4</v>
      </c>
      <c r="D8" s="2">
        <v>3</v>
      </c>
      <c r="E8" s="8">
        <v>0</v>
      </c>
      <c r="F8" s="11">
        <v>30</v>
      </c>
      <c r="G8" s="9">
        <v>25</v>
      </c>
      <c r="H8" s="11">
        <v>40</v>
      </c>
      <c r="I8" s="8">
        <v>0</v>
      </c>
      <c r="J8" s="8">
        <v>0</v>
      </c>
      <c r="K8">
        <f>SUM(Table148111732[[#This Row],[Leinster Open 19-20]:[Irish Close 18-19]])</f>
        <v>95</v>
      </c>
      <c r="L8">
        <f>IFERROR(SUM(LARGE(Table148111732[[#This Row],[Leinster Open 19-20]:[Irish Close 18-19]],{1,2,3})),0)</f>
        <v>95</v>
      </c>
      <c r="M8">
        <f>IFERROR(SUM(LARGE(Table148111732[[#This Row],[Leinster Open 19-20]:[Irish Close 18-19]],{1,2})/2*3),0)</f>
        <v>105</v>
      </c>
      <c r="N8">
        <f t="shared" si="0"/>
        <v>95</v>
      </c>
    </row>
    <row r="9" spans="1:14" ht="16.5" thickBot="1" x14ac:dyDescent="0.3">
      <c r="A9" s="4">
        <v>8</v>
      </c>
      <c r="B9" s="23" t="s">
        <v>97</v>
      </c>
      <c r="C9" t="s">
        <v>4</v>
      </c>
      <c r="D9" s="2">
        <v>3</v>
      </c>
      <c r="E9" s="8">
        <v>0</v>
      </c>
      <c r="F9" s="11">
        <v>35</v>
      </c>
      <c r="G9" s="9">
        <v>50</v>
      </c>
      <c r="H9" s="11">
        <v>0</v>
      </c>
      <c r="I9" s="8">
        <v>0</v>
      </c>
      <c r="J9" s="8">
        <v>0</v>
      </c>
      <c r="K9">
        <f>SUM(Table148111732[[#This Row],[Leinster Open 19-20]:[Irish Close 18-19]])</f>
        <v>85</v>
      </c>
      <c r="L9">
        <f>IFERROR(SUM(LARGE(Table148111732[[#This Row],[Leinster Open 19-20]:[Irish Close 18-19]],{1,2,3})),0)</f>
        <v>85</v>
      </c>
      <c r="M9">
        <f>IFERROR(SUM(LARGE(Table148111732[[#This Row],[Leinster Open 19-20]:[Irish Close 18-19]],{1,2})/2*3),0)</f>
        <v>127.5</v>
      </c>
      <c r="N9">
        <f t="shared" si="0"/>
        <v>85</v>
      </c>
    </row>
    <row r="10" spans="1:14" ht="16.5" thickBot="1" x14ac:dyDescent="0.3">
      <c r="A10" s="4">
        <v>9</v>
      </c>
      <c r="B10" s="23" t="s">
        <v>141</v>
      </c>
      <c r="C10" t="s">
        <v>4</v>
      </c>
      <c r="D10" s="2">
        <v>3</v>
      </c>
      <c r="E10" s="8">
        <v>35</v>
      </c>
      <c r="F10" s="11">
        <v>25</v>
      </c>
      <c r="G10" s="9">
        <v>15</v>
      </c>
      <c r="H10" s="11">
        <v>0</v>
      </c>
      <c r="I10" s="8">
        <v>0</v>
      </c>
      <c r="J10" s="8">
        <v>0</v>
      </c>
      <c r="K10">
        <f>SUM(Table148111732[[#This Row],[Leinster Open 19-20]:[Irish Close 18-19]])</f>
        <v>75</v>
      </c>
      <c r="L10">
        <f>IFERROR(SUM(LARGE(Table148111732[[#This Row],[Leinster Open 19-20]:[Irish Close 18-19]],{1,2,3})),0)</f>
        <v>75</v>
      </c>
      <c r="M10">
        <f>IFERROR(SUM(LARGE(Table148111732[[#This Row],[Leinster Open 19-20]:[Irish Close 18-19]],{1,2})/2*3),0)</f>
        <v>90</v>
      </c>
      <c r="N10">
        <f t="shared" si="0"/>
        <v>75</v>
      </c>
    </row>
    <row r="11" spans="1:14" ht="16.5" thickBot="1" x14ac:dyDescent="0.3">
      <c r="A11" s="4">
        <v>10</v>
      </c>
      <c r="B11" s="24" t="s">
        <v>209</v>
      </c>
      <c r="D11" s="2">
        <v>3</v>
      </c>
      <c r="E11" s="58">
        <v>25</v>
      </c>
      <c r="F11" s="76">
        <v>0</v>
      </c>
      <c r="G11" s="9">
        <v>20</v>
      </c>
      <c r="H11" s="76">
        <v>25</v>
      </c>
      <c r="I11" s="58">
        <v>0</v>
      </c>
      <c r="J11" s="58">
        <v>0</v>
      </c>
      <c r="K11">
        <f>SUM(Table148111732[[#This Row],[Leinster Open 19-20]:[Irish Close 18-19]])</f>
        <v>70</v>
      </c>
      <c r="L11">
        <f>IFERROR(SUM(LARGE(Table148111732[[#This Row],[Leinster Open 19-20]:[Irish Close 18-19]],{1,2,3})),0)</f>
        <v>70</v>
      </c>
      <c r="M11">
        <f>IFERROR(SUM(LARGE(Table148111732[[#This Row],[Leinster Open 19-20]:[Irish Close 18-19]],{1,2})/2*3),0)</f>
        <v>75</v>
      </c>
      <c r="N11">
        <f t="shared" si="0"/>
        <v>70</v>
      </c>
    </row>
    <row r="12" spans="1:14" ht="16.5" thickBot="1" x14ac:dyDescent="0.3">
      <c r="A12" s="4">
        <v>11</v>
      </c>
      <c r="B12" s="25" t="s">
        <v>105</v>
      </c>
      <c r="C12" t="s">
        <v>4</v>
      </c>
      <c r="D12" s="2">
        <v>3</v>
      </c>
      <c r="E12" s="57">
        <v>0</v>
      </c>
      <c r="F12" s="57">
        <v>0</v>
      </c>
      <c r="G12" s="9">
        <v>0</v>
      </c>
      <c r="H12" s="57">
        <v>30</v>
      </c>
      <c r="I12" s="57">
        <v>0</v>
      </c>
      <c r="J12" s="57">
        <v>35</v>
      </c>
      <c r="K12">
        <f>SUM(Table148111732[[#This Row],[Leinster Open 19-20]:[Irish Close 18-19]])</f>
        <v>65</v>
      </c>
      <c r="L12">
        <f>IFERROR(SUM(LARGE(Table148111732[[#This Row],[Leinster Open 19-20]:[Irish Close 18-19]],{1,2,3})),0)</f>
        <v>65</v>
      </c>
      <c r="M12">
        <f>IFERROR(SUM(LARGE(Table148111732[[#This Row],[Leinster Open 19-20]:[Irish Close 18-19]],{1,2})/2*3),0)</f>
        <v>97.5</v>
      </c>
      <c r="N12">
        <f t="shared" si="0"/>
        <v>65</v>
      </c>
    </row>
    <row r="13" spans="1:14" ht="16.5" thickBot="1" x14ac:dyDescent="0.3">
      <c r="A13" s="4">
        <v>12</v>
      </c>
      <c r="B13" s="29" t="s">
        <v>102</v>
      </c>
      <c r="C13" t="s">
        <v>4</v>
      </c>
      <c r="D13" s="2">
        <v>3</v>
      </c>
      <c r="E13" s="2">
        <v>0</v>
      </c>
      <c r="F13" s="2">
        <v>0</v>
      </c>
      <c r="G13" s="9">
        <v>40</v>
      </c>
      <c r="H13" s="2">
        <v>0</v>
      </c>
      <c r="I13" s="2">
        <v>0</v>
      </c>
      <c r="J13" s="2">
        <v>0</v>
      </c>
      <c r="K13">
        <f>SUM(Table148111732[[#This Row],[Leinster Open 19-20]:[Irish Close 18-19]])</f>
        <v>40</v>
      </c>
      <c r="L13">
        <f>IFERROR(SUM(LARGE(Table148111732[[#This Row],[Leinster Open 19-20]:[Irish Close 18-19]],{1,2,3})),0)</f>
        <v>40</v>
      </c>
      <c r="M13">
        <f>IFERROR(SUM(LARGE(Table148111732[[#This Row],[Leinster Open 19-20]:[Irish Close 18-19]],{1,2})/2*3),0)</f>
        <v>60</v>
      </c>
      <c r="N13">
        <f t="shared" si="0"/>
        <v>40</v>
      </c>
    </row>
    <row r="14" spans="1:14" ht="16.5" thickBot="1" x14ac:dyDescent="0.3">
      <c r="A14" s="4">
        <v>13</v>
      </c>
      <c r="B14" s="29" t="s">
        <v>208</v>
      </c>
      <c r="C14" t="s">
        <v>4</v>
      </c>
      <c r="D14" s="2">
        <v>3</v>
      </c>
      <c r="E14" s="2">
        <v>0</v>
      </c>
      <c r="F14" s="2">
        <v>0</v>
      </c>
      <c r="G14" s="9">
        <v>30</v>
      </c>
      <c r="H14" s="2">
        <v>0</v>
      </c>
      <c r="I14" s="2">
        <v>0</v>
      </c>
      <c r="J14" s="2">
        <v>0</v>
      </c>
      <c r="K14">
        <f>SUM(Table148111732[[#This Row],[Leinster Open 19-20]:[Irish Close 18-19]])</f>
        <v>30</v>
      </c>
      <c r="L14">
        <f>IFERROR(SUM(LARGE(Table148111732[[#This Row],[Leinster Open 19-20]:[Irish Close 18-19]],{1,2,3})),0)</f>
        <v>30</v>
      </c>
      <c r="M14">
        <f>IFERROR(SUM(LARGE(Table148111732[[#This Row],[Leinster Open 19-20]:[Irish Close 18-19]],{1,2})/2*3),0)</f>
        <v>45</v>
      </c>
      <c r="N14">
        <f t="shared" si="0"/>
        <v>30</v>
      </c>
    </row>
    <row r="15" spans="1:14" x14ac:dyDescent="0.25">
      <c r="B15" s="54" t="s">
        <v>150</v>
      </c>
      <c r="C15" s="53" t="s">
        <v>151</v>
      </c>
      <c r="D15" s="55"/>
      <c r="E15" s="55"/>
      <c r="F15" s="55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80" zoomScaleNormal="80" workbookViewId="0">
      <selection activeCell="C21" sqref="C21"/>
    </sheetView>
  </sheetViews>
  <sheetFormatPr defaultRowHeight="15" x14ac:dyDescent="0.25"/>
  <cols>
    <col min="2" max="2" width="23" style="29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9.5703125" bestFit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21" t="s">
        <v>24</v>
      </c>
      <c r="B1" s="41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22" t="s">
        <v>102</v>
      </c>
      <c r="C2" t="s">
        <v>4</v>
      </c>
      <c r="D2" s="2">
        <v>3</v>
      </c>
      <c r="E2" s="8">
        <v>140</v>
      </c>
      <c r="F2" s="9">
        <v>0</v>
      </c>
      <c r="G2" s="9">
        <v>0</v>
      </c>
      <c r="H2" s="8">
        <v>140</v>
      </c>
      <c r="I2" s="8">
        <v>0</v>
      </c>
      <c r="J2" s="8">
        <v>100</v>
      </c>
      <c r="K2">
        <f>SUM(Table148111734[[#This Row],[Leinster Open 19-20]:[Irish Close 18-19]])</f>
        <v>380</v>
      </c>
      <c r="L2">
        <f>IFERROR(SUM(LARGE(Table148111734[[#This Row],[Leinster Open 19-20]:[Irish Close 18-19]],{1,2,3})),0)</f>
        <v>380</v>
      </c>
      <c r="M2">
        <f>IFERROR(SUM(LARGE(Table148111734[[#This Row],[Leinster Open 19-20]:[Irish Close 18-19]],{1,2})/2*3),0)</f>
        <v>420</v>
      </c>
      <c r="N2">
        <f t="shared" ref="N2:N10" si="0">IF(D2=3,L2,M2)</f>
        <v>380</v>
      </c>
    </row>
    <row r="3" spans="1:14" ht="16.5" thickBot="1" x14ac:dyDescent="0.3">
      <c r="A3" s="4">
        <v>2</v>
      </c>
      <c r="B3" s="23" t="s">
        <v>107</v>
      </c>
      <c r="C3" t="s">
        <v>4</v>
      </c>
      <c r="D3" s="2">
        <v>3</v>
      </c>
      <c r="E3" s="8">
        <v>100</v>
      </c>
      <c r="F3" s="11">
        <v>100</v>
      </c>
      <c r="G3" s="9">
        <v>0</v>
      </c>
      <c r="H3" s="8">
        <v>0</v>
      </c>
      <c r="I3" s="8">
        <v>0</v>
      </c>
      <c r="J3" s="8">
        <v>100</v>
      </c>
      <c r="K3">
        <f>SUM(Table148111734[[#This Row],[Leinster Open 19-20]:[Irish Close 18-19]])</f>
        <v>300</v>
      </c>
      <c r="L3">
        <f>IFERROR(SUM(LARGE(Table148111734[[#This Row],[Leinster Open 19-20]:[Irish Close 18-19]],{1,2,3})),0)</f>
        <v>300</v>
      </c>
      <c r="M3">
        <f>IFERROR(SUM(LARGE(Table148111734[[#This Row],[Leinster Open 19-20]:[Irish Close 18-19]],{1,2})/2*3),0)</f>
        <v>300</v>
      </c>
      <c r="N3">
        <f t="shared" si="0"/>
        <v>300</v>
      </c>
    </row>
    <row r="4" spans="1:14" ht="16.5" thickBot="1" x14ac:dyDescent="0.3">
      <c r="A4" s="4">
        <v>3</v>
      </c>
      <c r="B4" s="30" t="s">
        <v>100</v>
      </c>
      <c r="C4" s="32" t="s">
        <v>4</v>
      </c>
      <c r="D4" s="34">
        <v>3</v>
      </c>
      <c r="E4" s="27">
        <v>70</v>
      </c>
      <c r="F4" s="36">
        <v>140</v>
      </c>
      <c r="G4" s="9">
        <v>0</v>
      </c>
      <c r="H4" s="27">
        <v>70</v>
      </c>
      <c r="I4" s="27">
        <v>0</v>
      </c>
      <c r="J4" s="27">
        <v>50</v>
      </c>
      <c r="K4">
        <f>SUM(Table148111734[[#This Row],[Leinster Open 19-20]:[Irish Close 18-19]])</f>
        <v>330</v>
      </c>
      <c r="L4">
        <f>IFERROR(SUM(LARGE(Table148111734[[#This Row],[Leinster Open 19-20]:[Irish Close 18-19]],{1,2,3})),0)</f>
        <v>280</v>
      </c>
      <c r="M4">
        <f>IFERROR(SUM(LARGE(Table148111734[[#This Row],[Leinster Open 19-20]:[Irish Close 18-19]],{1,2})/2*3),0)</f>
        <v>315</v>
      </c>
      <c r="N4">
        <f t="shared" si="0"/>
        <v>280</v>
      </c>
    </row>
    <row r="5" spans="1:14" ht="16.5" thickBot="1" x14ac:dyDescent="0.3">
      <c r="A5" s="4">
        <v>4</v>
      </c>
      <c r="B5" s="23" t="s">
        <v>103</v>
      </c>
      <c r="C5" t="s">
        <v>4</v>
      </c>
      <c r="D5" s="2">
        <v>3</v>
      </c>
      <c r="E5" s="8">
        <v>0</v>
      </c>
      <c r="F5" s="11">
        <v>0</v>
      </c>
      <c r="G5" s="9">
        <v>0</v>
      </c>
      <c r="H5" s="8">
        <v>0</v>
      </c>
      <c r="I5" s="8">
        <v>0</v>
      </c>
      <c r="J5" s="8">
        <v>140</v>
      </c>
      <c r="K5">
        <f>SUM(Table148111734[[#This Row],[Leinster Open 19-20]:[Irish Close 18-19]])</f>
        <v>140</v>
      </c>
      <c r="L5">
        <f>IFERROR(SUM(LARGE(Table148111734[[#This Row],[Leinster Open 19-20]:[Irish Close 18-19]],{1,2,3})),0)</f>
        <v>140</v>
      </c>
      <c r="M5">
        <f>IFERROR(SUM(LARGE(Table148111734[[#This Row],[Leinster Open 19-20]:[Irish Close 18-19]],{1,2})/2*3),0)</f>
        <v>210</v>
      </c>
      <c r="N5">
        <f t="shared" si="0"/>
        <v>140</v>
      </c>
    </row>
    <row r="6" spans="1:14" ht="16.5" thickBot="1" x14ac:dyDescent="0.3">
      <c r="A6" s="4">
        <v>5</v>
      </c>
      <c r="B6" s="23" t="s">
        <v>98</v>
      </c>
      <c r="C6" s="46" t="s">
        <v>4</v>
      </c>
      <c r="D6" s="47">
        <v>3</v>
      </c>
      <c r="E6" s="8">
        <v>40</v>
      </c>
      <c r="F6" s="8">
        <v>50</v>
      </c>
      <c r="G6" s="9">
        <v>0</v>
      </c>
      <c r="H6" s="8">
        <v>0</v>
      </c>
      <c r="I6" s="8">
        <v>0</v>
      </c>
      <c r="J6" s="8">
        <v>40</v>
      </c>
      <c r="K6">
        <f>SUM(Table148111734[[#This Row],[Leinster Open 19-20]:[Irish Close 18-19]])</f>
        <v>130</v>
      </c>
      <c r="L6">
        <f>IFERROR(SUM(LARGE(Table148111734[[#This Row],[Leinster Open 19-20]:[Irish Close 18-19]],{1,2,3})),0)</f>
        <v>130</v>
      </c>
      <c r="M6">
        <f>IFERROR(SUM(LARGE(Table148111734[[#This Row],[Leinster Open 19-20]:[Irish Close 18-19]],{1,2})/2*3),0)</f>
        <v>135</v>
      </c>
      <c r="N6">
        <f t="shared" si="0"/>
        <v>130</v>
      </c>
    </row>
    <row r="7" spans="1:14" ht="16.5" thickBot="1" x14ac:dyDescent="0.3">
      <c r="A7" s="4">
        <v>6</v>
      </c>
      <c r="B7" s="23" t="s">
        <v>106</v>
      </c>
      <c r="C7" t="s">
        <v>4</v>
      </c>
      <c r="D7" s="2">
        <v>3</v>
      </c>
      <c r="E7" s="8">
        <v>50</v>
      </c>
      <c r="F7" s="8">
        <v>70</v>
      </c>
      <c r="G7" s="9">
        <v>0</v>
      </c>
      <c r="H7" s="8">
        <v>0</v>
      </c>
      <c r="I7" s="8">
        <v>0</v>
      </c>
      <c r="J7" s="8">
        <v>0</v>
      </c>
      <c r="K7">
        <f>SUM(Table148111734[[#This Row],[Leinster Open 19-20]:[Irish Close 18-19]])</f>
        <v>120</v>
      </c>
      <c r="L7">
        <f>IFERROR(SUM(LARGE(Table148111734[[#This Row],[Leinster Open 19-20]:[Irish Close 18-19]],{1,2,3})),0)</f>
        <v>120</v>
      </c>
      <c r="M7">
        <f>IFERROR(SUM(LARGE(Table148111734[[#This Row],[Leinster Open 19-20]:[Irish Close 18-19]],{1,2})/2*3),0)</f>
        <v>180</v>
      </c>
      <c r="N7">
        <f t="shared" si="0"/>
        <v>120</v>
      </c>
    </row>
    <row r="8" spans="1:14" ht="16.5" thickBot="1" x14ac:dyDescent="0.3">
      <c r="A8" s="4">
        <v>7</v>
      </c>
      <c r="B8" s="31" t="s">
        <v>109</v>
      </c>
      <c r="C8" s="33" t="s">
        <v>4</v>
      </c>
      <c r="D8" s="35">
        <v>3</v>
      </c>
      <c r="E8" s="8">
        <v>35</v>
      </c>
      <c r="F8" s="37">
        <v>35</v>
      </c>
      <c r="G8" s="9">
        <v>0</v>
      </c>
      <c r="H8" s="37">
        <v>0</v>
      </c>
      <c r="I8" s="8">
        <v>0</v>
      </c>
      <c r="J8" s="8">
        <v>50</v>
      </c>
      <c r="K8">
        <f>SUM(Table148111734[[#This Row],[Leinster Open 19-20]:[Irish Close 18-19]])</f>
        <v>120</v>
      </c>
      <c r="L8">
        <f>IFERROR(SUM(LARGE(Table148111734[[#This Row],[Leinster Open 19-20]:[Irish Close 18-19]],{1,2,3})),0)</f>
        <v>120</v>
      </c>
      <c r="M8">
        <f>IFERROR(SUM(LARGE(Table148111734[[#This Row],[Leinster Open 19-20]:[Irish Close 18-19]],{1,2})/2*3),0)</f>
        <v>127.5</v>
      </c>
      <c r="N8">
        <f t="shared" si="0"/>
        <v>120</v>
      </c>
    </row>
    <row r="9" spans="1:14" ht="16.5" thickBot="1" x14ac:dyDescent="0.3">
      <c r="A9" s="4">
        <v>8</v>
      </c>
      <c r="B9" s="48" t="s">
        <v>108</v>
      </c>
      <c r="C9" s="33" t="s">
        <v>4</v>
      </c>
      <c r="D9" s="35">
        <v>3</v>
      </c>
      <c r="E9" s="8">
        <v>0</v>
      </c>
      <c r="F9" s="37">
        <v>0</v>
      </c>
      <c r="G9" s="9">
        <v>0</v>
      </c>
      <c r="H9" s="37">
        <v>0</v>
      </c>
      <c r="I9" s="8">
        <v>0</v>
      </c>
      <c r="J9" s="8">
        <v>70</v>
      </c>
      <c r="K9">
        <f>SUM(Table148111734[[#This Row],[Leinster Open 19-20]:[Irish Close 18-19]])</f>
        <v>70</v>
      </c>
      <c r="L9">
        <f>IFERROR(SUM(LARGE(Table148111734[[#This Row],[Leinster Open 19-20]:[Irish Close 18-19]],{1,2,3})),0)</f>
        <v>70</v>
      </c>
      <c r="M9">
        <f>IFERROR(SUM(LARGE(Table148111734[[#This Row],[Leinster Open 19-20]:[Irish Close 18-19]],{1,2})/2*3),0)</f>
        <v>105</v>
      </c>
      <c r="N9">
        <f t="shared" si="0"/>
        <v>70</v>
      </c>
    </row>
    <row r="10" spans="1:14" ht="16.5" thickBot="1" x14ac:dyDescent="0.3">
      <c r="A10" s="4">
        <v>9</v>
      </c>
      <c r="B10" s="31" t="s">
        <v>187</v>
      </c>
      <c r="C10" s="33" t="s">
        <v>4</v>
      </c>
      <c r="D10" s="35">
        <v>3</v>
      </c>
      <c r="E10" s="8">
        <v>0</v>
      </c>
      <c r="F10" s="37">
        <v>40</v>
      </c>
      <c r="G10" s="9">
        <v>0</v>
      </c>
      <c r="H10" s="37">
        <v>0</v>
      </c>
      <c r="I10" s="8">
        <v>0</v>
      </c>
      <c r="J10" s="8">
        <v>0</v>
      </c>
      <c r="K10">
        <f>SUM(Table148111734[[#This Row],[Leinster Open 19-20]:[Irish Close 18-19]])</f>
        <v>40</v>
      </c>
      <c r="L10">
        <f>IFERROR(SUM(LARGE(Table148111734[[#This Row],[Leinster Open 19-20]:[Irish Close 18-19]],{1,2,3})),0)</f>
        <v>40</v>
      </c>
      <c r="M10">
        <f>IFERROR(SUM(LARGE(Table148111734[[#This Row],[Leinster Open 19-20]:[Irish Close 18-19]],{1,2})/2*3),0)</f>
        <v>60</v>
      </c>
      <c r="N10">
        <f t="shared" si="0"/>
        <v>40</v>
      </c>
    </row>
    <row r="11" spans="1:14" x14ac:dyDescent="0.25">
      <c r="B11" s="54" t="s">
        <v>150</v>
      </c>
      <c r="C11" s="53" t="s">
        <v>151</v>
      </c>
      <c r="D11" s="55"/>
      <c r="E11" s="53"/>
      <c r="F11" s="53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4" workbookViewId="0">
      <selection activeCell="A12" sqref="A12"/>
    </sheetView>
  </sheetViews>
  <sheetFormatPr defaultRowHeight="15" x14ac:dyDescent="0.25"/>
  <sheetData>
    <row r="1" spans="1:4" ht="16.5" thickTop="1" thickBot="1" x14ac:dyDescent="0.3">
      <c r="A1" s="63" t="s">
        <v>160</v>
      </c>
      <c r="B1" s="64" t="s">
        <v>161</v>
      </c>
      <c r="C1" s="64" t="s">
        <v>160</v>
      </c>
      <c r="D1" s="64" t="s">
        <v>161</v>
      </c>
    </row>
    <row r="2" spans="1:4" ht="16.5" thickTop="1" thickBot="1" x14ac:dyDescent="0.3">
      <c r="A2" s="65" t="s">
        <v>162</v>
      </c>
      <c r="B2" s="66">
        <v>140</v>
      </c>
      <c r="C2" s="66" t="s">
        <v>170</v>
      </c>
      <c r="D2" s="66">
        <v>20</v>
      </c>
    </row>
    <row r="3" spans="1:4" ht="31.5" thickTop="1" thickBot="1" x14ac:dyDescent="0.3">
      <c r="A3" s="65" t="s">
        <v>163</v>
      </c>
      <c r="B3" s="66">
        <v>100</v>
      </c>
      <c r="C3" s="66" t="s">
        <v>171</v>
      </c>
      <c r="D3" s="66">
        <v>15</v>
      </c>
    </row>
    <row r="4" spans="1:4" ht="16.5" thickTop="1" thickBot="1" x14ac:dyDescent="0.3">
      <c r="A4" s="65" t="s">
        <v>164</v>
      </c>
      <c r="B4" s="66">
        <v>70</v>
      </c>
      <c r="C4" s="66" t="s">
        <v>172</v>
      </c>
      <c r="D4" s="66">
        <v>10</v>
      </c>
    </row>
    <row r="5" spans="1:4" ht="16.5" thickTop="1" thickBot="1" x14ac:dyDescent="0.3">
      <c r="A5" s="65" t="s">
        <v>165</v>
      </c>
      <c r="B5" s="66">
        <v>50</v>
      </c>
      <c r="C5" s="66" t="s">
        <v>173</v>
      </c>
      <c r="D5" s="66">
        <v>10</v>
      </c>
    </row>
    <row r="6" spans="1:4" ht="16.5" thickTop="1" thickBot="1" x14ac:dyDescent="0.3">
      <c r="A6" s="65" t="s">
        <v>166</v>
      </c>
      <c r="B6" s="66">
        <v>40</v>
      </c>
      <c r="C6" s="66" t="s">
        <v>174</v>
      </c>
      <c r="D6" s="66">
        <v>5</v>
      </c>
    </row>
    <row r="7" spans="1:4" ht="16.5" thickTop="1" thickBot="1" x14ac:dyDescent="0.3">
      <c r="A7" s="65" t="s">
        <v>167</v>
      </c>
      <c r="B7" s="66">
        <v>35</v>
      </c>
      <c r="C7" s="66" t="s">
        <v>175</v>
      </c>
      <c r="D7" s="66">
        <v>5</v>
      </c>
    </row>
    <row r="8" spans="1:4" ht="16.5" thickTop="1" thickBot="1" x14ac:dyDescent="0.3">
      <c r="A8" s="65" t="s">
        <v>168</v>
      </c>
      <c r="B8" s="66">
        <v>30</v>
      </c>
      <c r="C8" s="66" t="s">
        <v>176</v>
      </c>
      <c r="D8" s="66">
        <v>5</v>
      </c>
    </row>
    <row r="9" spans="1:4" ht="16.5" thickTop="1" thickBot="1" x14ac:dyDescent="0.3">
      <c r="A9" s="65" t="s">
        <v>169</v>
      </c>
      <c r="B9" s="66">
        <v>25</v>
      </c>
      <c r="C9" s="66" t="s">
        <v>177</v>
      </c>
      <c r="D9" s="66">
        <v>5</v>
      </c>
    </row>
    <row r="10" spans="1:4" ht="15.75" thickTop="1" x14ac:dyDescent="0.25"/>
    <row r="11" spans="1:4" ht="15.75" thickBot="1" x14ac:dyDescent="0.3">
      <c r="A11" s="68" t="s">
        <v>178</v>
      </c>
    </row>
    <row r="12" spans="1:4" ht="16.5" thickTop="1" thickBot="1" x14ac:dyDescent="0.3">
      <c r="A12" s="63" t="s">
        <v>160</v>
      </c>
      <c r="B12" s="64" t="s">
        <v>161</v>
      </c>
      <c r="C12" s="64" t="s">
        <v>160</v>
      </c>
      <c r="D12" s="64" t="s">
        <v>161</v>
      </c>
    </row>
    <row r="13" spans="1:4" ht="16.5" thickTop="1" thickBot="1" x14ac:dyDescent="0.3">
      <c r="A13" s="65" t="s">
        <v>162</v>
      </c>
      <c r="B13" s="66">
        <v>175</v>
      </c>
      <c r="C13" s="66" t="s">
        <v>170</v>
      </c>
      <c r="D13" s="66">
        <v>30</v>
      </c>
    </row>
    <row r="14" spans="1:4" ht="31.5" thickTop="1" thickBot="1" x14ac:dyDescent="0.3">
      <c r="A14" s="65" t="s">
        <v>163</v>
      </c>
      <c r="B14" s="66">
        <v>125</v>
      </c>
      <c r="C14" s="66" t="s">
        <v>171</v>
      </c>
      <c r="D14" s="66">
        <v>25</v>
      </c>
    </row>
    <row r="15" spans="1:4" ht="16.5" thickTop="1" thickBot="1" x14ac:dyDescent="0.3">
      <c r="A15" s="65" t="s">
        <v>164</v>
      </c>
      <c r="B15" s="66">
        <v>90</v>
      </c>
      <c r="C15" s="66" t="s">
        <v>172</v>
      </c>
      <c r="D15" s="66">
        <v>20</v>
      </c>
    </row>
    <row r="16" spans="1:4" ht="16.5" thickTop="1" thickBot="1" x14ac:dyDescent="0.3">
      <c r="A16" s="65" t="s">
        <v>165</v>
      </c>
      <c r="B16" s="66">
        <v>65</v>
      </c>
      <c r="C16" s="66" t="s">
        <v>173</v>
      </c>
      <c r="D16" s="66">
        <v>20</v>
      </c>
    </row>
    <row r="17" spans="1:4" ht="16.5" thickTop="1" thickBot="1" x14ac:dyDescent="0.3">
      <c r="A17" s="65" t="s">
        <v>166</v>
      </c>
      <c r="B17" s="66">
        <v>50</v>
      </c>
      <c r="C17" s="66" t="s">
        <v>174</v>
      </c>
      <c r="D17" s="66">
        <v>15</v>
      </c>
    </row>
    <row r="18" spans="1:4" ht="16.5" thickTop="1" thickBot="1" x14ac:dyDescent="0.3">
      <c r="A18" s="65" t="s">
        <v>167</v>
      </c>
      <c r="B18" s="67">
        <v>45</v>
      </c>
      <c r="C18" s="66" t="s">
        <v>175</v>
      </c>
      <c r="D18" s="66">
        <v>15</v>
      </c>
    </row>
    <row r="19" spans="1:4" ht="16.5" thickTop="1" thickBot="1" x14ac:dyDescent="0.3">
      <c r="A19" s="65" t="s">
        <v>168</v>
      </c>
      <c r="B19" s="67">
        <v>40</v>
      </c>
      <c r="C19" s="66" t="s">
        <v>176</v>
      </c>
      <c r="D19" s="66">
        <v>15</v>
      </c>
    </row>
    <row r="20" spans="1:4" ht="16.5" thickTop="1" thickBot="1" x14ac:dyDescent="0.3">
      <c r="A20" s="65" t="s">
        <v>169</v>
      </c>
      <c r="B20" s="67">
        <v>35</v>
      </c>
      <c r="C20" s="66" t="s">
        <v>177</v>
      </c>
      <c r="D20" s="66">
        <v>15</v>
      </c>
    </row>
    <row r="21" spans="1:4" ht="16.5" thickTop="1" thickBot="1" x14ac:dyDescent="0.3">
      <c r="A21" s="65"/>
    </row>
    <row r="22" spans="1:4" ht="15.75" thickTop="1" x14ac:dyDescent="0.25"/>
  </sheetData>
  <phoneticPr fontId="4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80" zoomScaleNormal="80" workbookViewId="0">
      <selection activeCell="F11" sqref="F11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9.5703125" bestFit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21" t="s">
        <v>24</v>
      </c>
      <c r="B1" s="1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15"/>
      <c r="C2" t="s">
        <v>4</v>
      </c>
      <c r="D2" s="2">
        <v>3</v>
      </c>
      <c r="E2" s="8">
        <v>0</v>
      </c>
      <c r="F2" s="8">
        <v>0</v>
      </c>
      <c r="G2" s="9">
        <v>0</v>
      </c>
      <c r="H2" s="8">
        <v>0</v>
      </c>
      <c r="I2" s="8">
        <v>0</v>
      </c>
      <c r="J2" s="8">
        <v>0</v>
      </c>
      <c r="K2">
        <f>SUM(Table148111736[[#This Row],[Leinster Open 19-20]:[Irish Close 18-19]])</f>
        <v>0</v>
      </c>
      <c r="L2">
        <f>IFERROR(SUM(LARGE(Table148111736[[#This Row],[Leinster Open 19-20]:[Irish Close 18-19]],{1,2,3})),0)</f>
        <v>0</v>
      </c>
      <c r="M2">
        <f>IFERROR(SUM(LARGE(Table148111736[[#This Row],[Leinster Open 19-20]:[Irish Close 18-19]],{1,2})/2*3),0)</f>
        <v>0</v>
      </c>
      <c r="N2">
        <f t="shared" ref="N2:N19" si="0">IF(D2=3,L2,M2)</f>
        <v>0</v>
      </c>
    </row>
    <row r="3" spans="1:14" ht="16.5" thickBot="1" x14ac:dyDescent="0.3">
      <c r="A3" s="4">
        <v>2</v>
      </c>
      <c r="B3" s="16"/>
      <c r="C3" t="s">
        <v>4</v>
      </c>
      <c r="D3" s="2">
        <v>3</v>
      </c>
      <c r="E3" s="8">
        <v>0</v>
      </c>
      <c r="F3" s="8">
        <v>0</v>
      </c>
      <c r="G3" s="9">
        <v>0</v>
      </c>
      <c r="H3" s="8">
        <v>0</v>
      </c>
      <c r="I3" s="8">
        <v>0</v>
      </c>
      <c r="J3" s="8">
        <v>0</v>
      </c>
      <c r="K3">
        <f>SUM(Table148111736[[#This Row],[Leinster Open 19-20]:[Irish Close 18-19]])</f>
        <v>0</v>
      </c>
      <c r="L3">
        <f>IFERROR(SUM(LARGE(Table148111736[[#This Row],[Leinster Open 19-20]:[Irish Close 18-19]],{1,2,3})),0)</f>
        <v>0</v>
      </c>
      <c r="M3">
        <f>IFERROR(SUM(LARGE(Table148111736[[#This Row],[Leinster Open 19-20]:[Irish Close 18-19]],{1,2})/2*3),0)</f>
        <v>0</v>
      </c>
      <c r="N3">
        <f t="shared" si="0"/>
        <v>0</v>
      </c>
    </row>
    <row r="4" spans="1:14" ht="16.5" thickBot="1" x14ac:dyDescent="0.3">
      <c r="A4" s="4">
        <v>3</v>
      </c>
      <c r="B4" s="18"/>
      <c r="C4" t="s">
        <v>4</v>
      </c>
      <c r="D4" s="2">
        <v>3</v>
      </c>
      <c r="E4" s="8">
        <v>0</v>
      </c>
      <c r="F4" s="8">
        <v>0</v>
      </c>
      <c r="G4" s="9">
        <v>0</v>
      </c>
      <c r="H4" s="8">
        <v>0</v>
      </c>
      <c r="I4" s="8">
        <v>0</v>
      </c>
      <c r="J4" s="8">
        <v>0</v>
      </c>
      <c r="K4">
        <f>SUM(Table148111736[[#This Row],[Leinster Open 19-20]:[Irish Close 18-19]])</f>
        <v>0</v>
      </c>
      <c r="L4">
        <f>IFERROR(SUM(LARGE(Table148111736[[#This Row],[Leinster Open 19-20]:[Irish Close 18-19]],{1,2,3})),0)</f>
        <v>0</v>
      </c>
      <c r="M4">
        <f>IFERROR(SUM(LARGE(Table148111736[[#This Row],[Leinster Open 19-20]:[Irish Close 18-19]],{1,2})/2*3),0)</f>
        <v>0</v>
      </c>
      <c r="N4">
        <f t="shared" si="0"/>
        <v>0</v>
      </c>
    </row>
    <row r="5" spans="1:14" ht="16.5" thickBot="1" x14ac:dyDescent="0.3">
      <c r="A5" s="4">
        <v>4</v>
      </c>
      <c r="B5" s="18"/>
      <c r="C5" t="s">
        <v>4</v>
      </c>
      <c r="D5" s="2">
        <v>3</v>
      </c>
      <c r="E5" s="8">
        <v>0</v>
      </c>
      <c r="F5" s="8">
        <v>0</v>
      </c>
      <c r="G5" s="9">
        <v>0</v>
      </c>
      <c r="H5" s="8">
        <v>0</v>
      </c>
      <c r="I5" s="8">
        <v>0</v>
      </c>
      <c r="J5" s="8">
        <v>0</v>
      </c>
      <c r="K5">
        <f>SUM(Table148111736[[#This Row],[Leinster Open 19-20]:[Irish Close 18-19]])</f>
        <v>0</v>
      </c>
      <c r="L5">
        <f>IFERROR(SUM(LARGE(Table148111736[[#This Row],[Leinster Open 19-20]:[Irish Close 18-19]],{1,2,3})),0)</f>
        <v>0</v>
      </c>
      <c r="M5">
        <f>IFERROR(SUM(LARGE(Table148111736[[#This Row],[Leinster Open 19-20]:[Irish Close 18-19]],{1,2})/2*3),0)</f>
        <v>0</v>
      </c>
      <c r="N5">
        <f t="shared" si="0"/>
        <v>0</v>
      </c>
    </row>
    <row r="6" spans="1:14" ht="16.5" thickBot="1" x14ac:dyDescent="0.3">
      <c r="A6" s="4">
        <v>5</v>
      </c>
      <c r="B6" s="17"/>
      <c r="C6" t="s">
        <v>4</v>
      </c>
      <c r="D6" s="2">
        <v>3</v>
      </c>
      <c r="E6" s="8">
        <v>0</v>
      </c>
      <c r="F6" s="8">
        <v>0</v>
      </c>
      <c r="G6" s="9">
        <v>0</v>
      </c>
      <c r="H6" s="8">
        <v>0</v>
      </c>
      <c r="I6" s="8">
        <v>0</v>
      </c>
      <c r="J6" s="8">
        <v>0</v>
      </c>
      <c r="K6">
        <f>SUM(Table148111736[[#This Row],[Leinster Open 19-20]:[Irish Close 18-19]])</f>
        <v>0</v>
      </c>
      <c r="L6">
        <f>IFERROR(SUM(LARGE(Table148111736[[#This Row],[Leinster Open 19-20]:[Irish Close 18-19]],{1,2,3})),0)</f>
        <v>0</v>
      </c>
      <c r="M6">
        <f>IFERROR(SUM(LARGE(Table148111736[[#This Row],[Leinster Open 19-20]:[Irish Close 18-19]],{1,2})/2*3),0)</f>
        <v>0</v>
      </c>
      <c r="N6">
        <f t="shared" si="0"/>
        <v>0</v>
      </c>
    </row>
    <row r="7" spans="1:14" ht="16.5" thickBot="1" x14ac:dyDescent="0.3">
      <c r="A7" s="4">
        <v>6</v>
      </c>
      <c r="B7" s="18"/>
      <c r="C7" t="s">
        <v>4</v>
      </c>
      <c r="D7" s="2">
        <v>3</v>
      </c>
      <c r="E7" s="8">
        <v>0</v>
      </c>
      <c r="F7" s="8">
        <v>0</v>
      </c>
      <c r="G7" s="9">
        <v>0</v>
      </c>
      <c r="H7" s="8">
        <v>0</v>
      </c>
      <c r="I7" s="8">
        <v>0</v>
      </c>
      <c r="J7" s="8">
        <v>0</v>
      </c>
      <c r="K7">
        <f>SUM(Table148111736[[#This Row],[Leinster Open 19-20]:[Irish Close 18-19]])</f>
        <v>0</v>
      </c>
      <c r="L7">
        <f>IFERROR(SUM(LARGE(Table148111736[[#This Row],[Leinster Open 19-20]:[Irish Close 18-19]],{1,2,3})),0)</f>
        <v>0</v>
      </c>
      <c r="M7">
        <f>IFERROR(SUM(LARGE(Table148111736[[#This Row],[Leinster Open 19-20]:[Irish Close 18-19]],{1,2})/2*3),0)</f>
        <v>0</v>
      </c>
      <c r="N7">
        <f t="shared" si="0"/>
        <v>0</v>
      </c>
    </row>
    <row r="8" spans="1:14" ht="16.5" thickBot="1" x14ac:dyDescent="0.3">
      <c r="A8" s="4">
        <v>7</v>
      </c>
      <c r="B8" s="16"/>
      <c r="C8" t="s">
        <v>4</v>
      </c>
      <c r="D8" s="2">
        <v>3</v>
      </c>
      <c r="E8" s="8">
        <v>0</v>
      </c>
      <c r="F8" s="8">
        <v>0</v>
      </c>
      <c r="G8" s="9">
        <v>0</v>
      </c>
      <c r="H8" s="8">
        <v>0</v>
      </c>
      <c r="I8" s="8">
        <v>0</v>
      </c>
      <c r="J8" s="8">
        <v>0</v>
      </c>
      <c r="K8">
        <f>SUM(Table148111736[[#This Row],[Leinster Open 19-20]:[Irish Close 18-19]])</f>
        <v>0</v>
      </c>
      <c r="L8">
        <f>IFERROR(SUM(LARGE(Table148111736[[#This Row],[Leinster Open 19-20]:[Irish Close 18-19]],{1,2,3})),0)</f>
        <v>0</v>
      </c>
      <c r="M8">
        <f>IFERROR(SUM(LARGE(Table148111736[[#This Row],[Leinster Open 19-20]:[Irish Close 18-19]],{1,2})/2*3),0)</f>
        <v>0</v>
      </c>
      <c r="N8">
        <f t="shared" si="0"/>
        <v>0</v>
      </c>
    </row>
    <row r="9" spans="1:14" ht="16.5" thickBot="1" x14ac:dyDescent="0.3">
      <c r="A9" s="4">
        <v>8</v>
      </c>
      <c r="B9" s="18"/>
      <c r="C9" t="s">
        <v>4</v>
      </c>
      <c r="D9" s="2">
        <v>3</v>
      </c>
      <c r="E9" s="8">
        <v>0</v>
      </c>
      <c r="F9" s="8">
        <v>0</v>
      </c>
      <c r="G9" s="9">
        <v>0</v>
      </c>
      <c r="H9" s="8">
        <v>0</v>
      </c>
      <c r="I9" s="8">
        <v>0</v>
      </c>
      <c r="J9" s="8">
        <v>0</v>
      </c>
      <c r="K9">
        <f>SUM(Table148111736[[#This Row],[Leinster Open 19-20]:[Irish Close 18-19]])</f>
        <v>0</v>
      </c>
      <c r="L9">
        <f>IFERROR(SUM(LARGE(Table148111736[[#This Row],[Leinster Open 19-20]:[Irish Close 18-19]],{1,2,3})),0)</f>
        <v>0</v>
      </c>
      <c r="M9">
        <f>IFERROR(SUM(LARGE(Table148111736[[#This Row],[Leinster Open 19-20]:[Irish Close 18-19]],{1,2})/2*3),0)</f>
        <v>0</v>
      </c>
      <c r="N9">
        <f t="shared" si="0"/>
        <v>0</v>
      </c>
    </row>
    <row r="10" spans="1:14" ht="16.5" thickBot="1" x14ac:dyDescent="0.3">
      <c r="A10" s="4">
        <v>9</v>
      </c>
      <c r="B10" s="16"/>
      <c r="C10" t="s">
        <v>4</v>
      </c>
      <c r="D10" s="2">
        <v>3</v>
      </c>
      <c r="E10" s="8">
        <v>0</v>
      </c>
      <c r="F10" s="8">
        <v>0</v>
      </c>
      <c r="G10" s="9">
        <v>0</v>
      </c>
      <c r="H10" s="8">
        <v>0</v>
      </c>
      <c r="I10" s="8">
        <v>0</v>
      </c>
      <c r="J10" s="8">
        <v>0</v>
      </c>
      <c r="K10">
        <f>SUM(Table148111736[[#This Row],[Leinster Open 19-20]:[Irish Close 18-19]])</f>
        <v>0</v>
      </c>
      <c r="L10">
        <f>IFERROR(SUM(LARGE(Table148111736[[#This Row],[Leinster Open 19-20]:[Irish Close 18-19]],{1,2,3})),0)</f>
        <v>0</v>
      </c>
      <c r="M10">
        <f>IFERROR(SUM(LARGE(Table148111736[[#This Row],[Leinster Open 19-20]:[Irish Close 18-19]],{1,2})/2*3),0)</f>
        <v>0</v>
      </c>
      <c r="N10">
        <f t="shared" si="0"/>
        <v>0</v>
      </c>
    </row>
    <row r="11" spans="1:14" ht="16.5" thickBot="1" x14ac:dyDescent="0.3">
      <c r="A11" s="4">
        <v>10</v>
      </c>
      <c r="B11" s="7"/>
      <c r="C11" t="s">
        <v>4</v>
      </c>
      <c r="D11" s="2">
        <v>3</v>
      </c>
      <c r="E11" s="8">
        <v>0</v>
      </c>
      <c r="F11" s="8">
        <v>0</v>
      </c>
      <c r="G11" s="9">
        <v>0</v>
      </c>
      <c r="H11" s="8">
        <v>0</v>
      </c>
      <c r="I11" s="8">
        <v>0</v>
      </c>
      <c r="J11" s="8">
        <v>0</v>
      </c>
      <c r="K11">
        <f>SUM(Table148111736[[#This Row],[Leinster Open 19-20]:[Irish Close 18-19]])</f>
        <v>0</v>
      </c>
      <c r="L11">
        <f>IFERROR(SUM(LARGE(Table148111736[[#This Row],[Leinster Open 19-20]:[Irish Close 18-19]],{1,2,3})),0)</f>
        <v>0</v>
      </c>
      <c r="M11">
        <f>IFERROR(SUM(LARGE(Table148111736[[#This Row],[Leinster Open 19-20]:[Irish Close 18-19]],{1,2})/2*3),0)</f>
        <v>0</v>
      </c>
      <c r="N11">
        <f t="shared" si="0"/>
        <v>0</v>
      </c>
    </row>
    <row r="12" spans="1:14" ht="16.5" thickBot="1" x14ac:dyDescent="0.3">
      <c r="A12" s="4">
        <v>11</v>
      </c>
      <c r="B12" s="7"/>
      <c r="C12" t="s">
        <v>4</v>
      </c>
      <c r="D12" s="2">
        <v>3</v>
      </c>
      <c r="E12" s="8">
        <v>0</v>
      </c>
      <c r="F12" s="8">
        <v>0</v>
      </c>
      <c r="G12" s="9">
        <v>0</v>
      </c>
      <c r="H12" s="8">
        <v>0</v>
      </c>
      <c r="I12" s="8">
        <v>0</v>
      </c>
      <c r="J12" s="8">
        <v>0</v>
      </c>
      <c r="K12">
        <f>SUM(Table148111736[[#This Row],[Leinster Open 19-20]:[Irish Close 18-19]])</f>
        <v>0</v>
      </c>
      <c r="L12">
        <f>IFERROR(SUM(LARGE(Table148111736[[#This Row],[Leinster Open 19-20]:[Irish Close 18-19]],{1,2,3})),0)</f>
        <v>0</v>
      </c>
      <c r="M12">
        <f>IFERROR(SUM(LARGE(Table148111736[[#This Row],[Leinster Open 19-20]:[Irish Close 18-19]],{1,2})/2*3),0)</f>
        <v>0</v>
      </c>
      <c r="N12">
        <f t="shared" si="0"/>
        <v>0</v>
      </c>
    </row>
    <row r="13" spans="1:14" ht="16.5" thickBot="1" x14ac:dyDescent="0.3">
      <c r="A13" s="4">
        <v>12</v>
      </c>
      <c r="B13" s="7"/>
      <c r="C13" t="s">
        <v>4</v>
      </c>
      <c r="D13" s="2">
        <v>3</v>
      </c>
      <c r="E13" s="8">
        <v>0</v>
      </c>
      <c r="F13" s="8">
        <v>0</v>
      </c>
      <c r="G13" s="9">
        <v>0</v>
      </c>
      <c r="H13" s="8">
        <v>0</v>
      </c>
      <c r="I13" s="8">
        <v>0</v>
      </c>
      <c r="J13" s="8">
        <v>0</v>
      </c>
      <c r="K13">
        <f>SUM(Table148111736[[#This Row],[Leinster Open 19-20]:[Irish Close 18-19]])</f>
        <v>0</v>
      </c>
      <c r="L13">
        <f>IFERROR(SUM(LARGE(Table148111736[[#This Row],[Leinster Open 19-20]:[Irish Close 18-19]],{1,2,3})),0)</f>
        <v>0</v>
      </c>
      <c r="M13">
        <f>IFERROR(SUM(LARGE(Table148111736[[#This Row],[Leinster Open 19-20]:[Irish Close 18-19]],{1,2})/2*3),0)</f>
        <v>0</v>
      </c>
      <c r="N13">
        <f t="shared" si="0"/>
        <v>0</v>
      </c>
    </row>
    <row r="14" spans="1:14" ht="16.5" thickBot="1" x14ac:dyDescent="0.3">
      <c r="A14" s="4">
        <v>13</v>
      </c>
      <c r="B14" s="7"/>
      <c r="C14" t="s">
        <v>4</v>
      </c>
      <c r="D14" s="2">
        <v>3</v>
      </c>
      <c r="E14" s="8">
        <v>0</v>
      </c>
      <c r="F14" s="8">
        <v>0</v>
      </c>
      <c r="G14" s="9">
        <v>0</v>
      </c>
      <c r="H14" s="8">
        <v>0</v>
      </c>
      <c r="I14" s="8">
        <v>0</v>
      </c>
      <c r="J14" s="8">
        <v>0</v>
      </c>
      <c r="K14">
        <f>SUM(Table148111736[[#This Row],[Leinster Open 19-20]:[Irish Close 18-19]])</f>
        <v>0</v>
      </c>
      <c r="L14">
        <f>IFERROR(SUM(LARGE(Table148111736[[#This Row],[Leinster Open 19-20]:[Irish Close 18-19]],{1,2,3})),0)</f>
        <v>0</v>
      </c>
      <c r="M14">
        <f>IFERROR(SUM(LARGE(Table148111736[[#This Row],[Leinster Open 19-20]:[Irish Close 18-19]],{1,2})/2*3),0)</f>
        <v>0</v>
      </c>
      <c r="N14">
        <f t="shared" si="0"/>
        <v>0</v>
      </c>
    </row>
    <row r="15" spans="1:14" ht="16.5" thickBot="1" x14ac:dyDescent="0.3">
      <c r="A15" s="4">
        <v>14</v>
      </c>
      <c r="B15" s="18"/>
      <c r="C15" t="s">
        <v>4</v>
      </c>
      <c r="D15" s="2">
        <v>3</v>
      </c>
      <c r="E15" s="8">
        <v>0</v>
      </c>
      <c r="F15" s="8">
        <v>0</v>
      </c>
      <c r="G15" s="9">
        <v>0</v>
      </c>
      <c r="H15" s="8">
        <v>0</v>
      </c>
      <c r="I15" s="8">
        <v>0</v>
      </c>
      <c r="J15" s="8">
        <v>0</v>
      </c>
      <c r="K15">
        <f>SUM(Table148111736[[#This Row],[Leinster Open 19-20]:[Irish Close 18-19]])</f>
        <v>0</v>
      </c>
      <c r="L15">
        <f>IFERROR(SUM(LARGE(Table148111736[[#This Row],[Leinster Open 19-20]:[Irish Close 18-19]],{1,2,3})),0)</f>
        <v>0</v>
      </c>
      <c r="M15">
        <f>IFERROR(SUM(LARGE(Table148111736[[#This Row],[Leinster Open 19-20]:[Irish Close 18-19]],{1,2})/2*3),0)</f>
        <v>0</v>
      </c>
      <c r="N15">
        <f t="shared" si="0"/>
        <v>0</v>
      </c>
    </row>
    <row r="16" spans="1:14" ht="16.5" thickBot="1" x14ac:dyDescent="0.3">
      <c r="A16" s="4">
        <v>15</v>
      </c>
      <c r="B16" s="16"/>
      <c r="C16" t="s">
        <v>4</v>
      </c>
      <c r="D16" s="2">
        <v>3</v>
      </c>
      <c r="E16" s="8">
        <v>0</v>
      </c>
      <c r="F16" s="8">
        <v>0</v>
      </c>
      <c r="G16" s="9">
        <v>0</v>
      </c>
      <c r="H16" s="8">
        <v>0</v>
      </c>
      <c r="I16" s="8">
        <v>0</v>
      </c>
      <c r="J16" s="8">
        <v>0</v>
      </c>
      <c r="K16">
        <f>SUM(Table148111736[[#This Row],[Leinster Open 19-20]:[Irish Close 18-19]])</f>
        <v>0</v>
      </c>
      <c r="L16">
        <f>IFERROR(SUM(LARGE(Table148111736[[#This Row],[Leinster Open 19-20]:[Irish Close 18-19]],{1,2,3})),0)</f>
        <v>0</v>
      </c>
      <c r="M16">
        <f>IFERROR(SUM(LARGE(Table148111736[[#This Row],[Leinster Open 19-20]:[Irish Close 18-19]],{1,2})/2*3),0)</f>
        <v>0</v>
      </c>
      <c r="N16">
        <f t="shared" si="0"/>
        <v>0</v>
      </c>
    </row>
    <row r="17" spans="1:14" ht="16.5" thickBot="1" x14ac:dyDescent="0.3">
      <c r="A17" s="4">
        <v>16</v>
      </c>
      <c r="B17" s="12"/>
      <c r="C17" t="s">
        <v>4</v>
      </c>
      <c r="D17" s="2">
        <v>3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>
        <f>SUM(Table148111736[[#This Row],[Leinster Open 19-20]:[Irish Close 18-19]])</f>
        <v>0</v>
      </c>
      <c r="L17">
        <f>IFERROR(SUM(LARGE(Table148111736[[#This Row],[Leinster Open 19-20]:[Irish Close 18-19]],{1,2,3})),0)</f>
        <v>0</v>
      </c>
      <c r="M17">
        <f>IFERROR(SUM(LARGE(Table148111736[[#This Row],[Leinster Open 19-20]:[Irish Close 18-19]],{1,2})/2*3),0)</f>
        <v>0</v>
      </c>
      <c r="N17">
        <f t="shared" si="0"/>
        <v>0</v>
      </c>
    </row>
    <row r="18" spans="1:14" ht="16.5" thickBot="1" x14ac:dyDescent="0.3">
      <c r="A18" s="4">
        <v>17</v>
      </c>
      <c r="C18" t="s">
        <v>4</v>
      </c>
      <c r="D18" s="2">
        <v>3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>
        <f>SUM(Table148111736[[#This Row],[Leinster Open 19-20]:[Irish Close 18-19]])</f>
        <v>0</v>
      </c>
      <c r="L18">
        <f>IFERROR(SUM(LARGE(Table148111736[[#This Row],[Leinster Open 19-20]:[Irish Close 18-19]],{1,2,3})),0)</f>
        <v>0</v>
      </c>
      <c r="M18">
        <f>IFERROR(SUM(LARGE(Table148111736[[#This Row],[Leinster Open 19-20]:[Irish Close 18-19]],{1,2})/2*3),0)</f>
        <v>0</v>
      </c>
      <c r="N18">
        <f t="shared" si="0"/>
        <v>0</v>
      </c>
    </row>
    <row r="19" spans="1:14" ht="16.5" thickBot="1" x14ac:dyDescent="0.3">
      <c r="A19" s="4">
        <v>18</v>
      </c>
      <c r="C19" t="s">
        <v>4</v>
      </c>
      <c r="D19" s="2">
        <v>3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>
        <f>SUM(Table148111736[[#This Row],[Leinster Open 19-20]:[Irish Close 18-19]])</f>
        <v>0</v>
      </c>
      <c r="L19">
        <f>IFERROR(SUM(LARGE(Table148111736[[#This Row],[Leinster Open 19-20]:[Irish Close 18-19]],{1,2,3})),0)</f>
        <v>0</v>
      </c>
      <c r="M19">
        <f>IFERROR(SUM(LARGE(Table148111736[[#This Row],[Leinster Open 19-20]:[Irish Close 18-19]],{1,2})/2*3),0)</f>
        <v>0</v>
      </c>
      <c r="N19">
        <f t="shared" si="0"/>
        <v>0</v>
      </c>
    </row>
    <row r="21" spans="1:14" x14ac:dyDescent="0.25">
      <c r="B21" s="54" t="s">
        <v>150</v>
      </c>
      <c r="C21" s="53" t="s">
        <v>151</v>
      </c>
      <c r="D21" s="55"/>
      <c r="E21" s="53"/>
      <c r="F21" s="53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70" zoomScaleNormal="70" workbookViewId="0">
      <selection activeCell="I10" sqref="I10"/>
    </sheetView>
  </sheetViews>
  <sheetFormatPr defaultRowHeight="15" x14ac:dyDescent="0.25"/>
  <cols>
    <col min="2" max="2" width="23" style="29" customWidth="1"/>
    <col min="3" max="3" width="17.28515625" bestFit="1" customWidth="1"/>
    <col min="4" max="4" width="12.85546875" style="2" bestFit="1" customWidth="1"/>
    <col min="5" max="5" width="25" bestFit="1" customWidth="1"/>
    <col min="6" max="6" width="26" bestFit="1" customWidth="1"/>
    <col min="7" max="7" width="25" bestFit="1" customWidth="1"/>
    <col min="8" max="8" width="23.140625" customWidth="1"/>
    <col min="9" max="9" width="1.42578125" customWidth="1"/>
    <col min="10" max="10" width="21.570312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3" t="s">
        <v>24</v>
      </c>
      <c r="B1" s="41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22" t="s">
        <v>37</v>
      </c>
      <c r="C2" t="s">
        <v>4</v>
      </c>
      <c r="D2" s="2">
        <v>3</v>
      </c>
      <c r="E2" s="8">
        <v>140</v>
      </c>
      <c r="F2" s="9">
        <v>70</v>
      </c>
      <c r="G2" s="9">
        <v>100</v>
      </c>
      <c r="H2" s="9">
        <v>140</v>
      </c>
      <c r="I2" s="8">
        <v>0</v>
      </c>
      <c r="J2" s="8">
        <v>0</v>
      </c>
      <c r="K2">
        <f>SUM(Table148[[#This Row],[Leinster Open 19-20]:[Irish Close 18-19]])</f>
        <v>450</v>
      </c>
      <c r="L2">
        <f>IFERROR(SUM(LARGE(Table148[[#This Row],[Leinster Open 19-20]:[Irish Close 18-19]],{1,2,3})),0)</f>
        <v>380</v>
      </c>
      <c r="M2">
        <f>IFERROR(SUM(LARGE(Table148[[#This Row],[Leinster Open 19-20]:[Irish Close 18-19]],{1,2})/2*3),0)</f>
        <v>420</v>
      </c>
      <c r="N2">
        <f t="shared" ref="N2:N19" si="0">IF(D2=3,L2,M2)</f>
        <v>380</v>
      </c>
    </row>
    <row r="3" spans="1:14" ht="16.5" thickBot="1" x14ac:dyDescent="0.3">
      <c r="A3" s="4">
        <v>2</v>
      </c>
      <c r="B3" s="44" t="s">
        <v>25</v>
      </c>
      <c r="C3" t="s">
        <v>4</v>
      </c>
      <c r="D3" s="2">
        <v>3</v>
      </c>
      <c r="E3" s="8">
        <v>0</v>
      </c>
      <c r="F3" s="8">
        <v>140</v>
      </c>
      <c r="G3" s="9">
        <v>140</v>
      </c>
      <c r="H3" s="8">
        <v>0</v>
      </c>
      <c r="I3" s="8">
        <v>0</v>
      </c>
      <c r="J3" s="8"/>
      <c r="K3">
        <f>SUM(Table148[[#This Row],[Leinster Open 19-20]:[Irish Close 18-19]])</f>
        <v>280</v>
      </c>
      <c r="L3">
        <f>IFERROR(SUM(LARGE(Table148[[#This Row],[Leinster Open 19-20]:[Irish Close 18-19]],{1,2,3})),0)</f>
        <v>280</v>
      </c>
      <c r="M3">
        <f>IFERROR(SUM(LARGE(Table148[[#This Row],[Leinster Open 19-20]:[Irish Close 18-19]],{1,2})/2*3),0)</f>
        <v>420</v>
      </c>
      <c r="N3">
        <f t="shared" si="0"/>
        <v>280</v>
      </c>
    </row>
    <row r="4" spans="1:14" ht="16.5" thickBot="1" x14ac:dyDescent="0.3">
      <c r="A4" s="4">
        <v>3</v>
      </c>
      <c r="B4" s="23" t="s">
        <v>31</v>
      </c>
      <c r="C4" t="s">
        <v>4</v>
      </c>
      <c r="D4" s="2">
        <v>3</v>
      </c>
      <c r="E4" s="8">
        <v>70</v>
      </c>
      <c r="F4" s="11">
        <v>100</v>
      </c>
      <c r="G4" s="9">
        <v>70</v>
      </c>
      <c r="H4" s="11">
        <v>50</v>
      </c>
      <c r="I4" s="8">
        <v>0</v>
      </c>
      <c r="J4" s="8">
        <v>50</v>
      </c>
      <c r="K4">
        <f>SUM(Table148[[#This Row],[Leinster Open 19-20]:[Irish Close 18-19]])</f>
        <v>340</v>
      </c>
      <c r="L4">
        <f>IFERROR(SUM(LARGE(Table148[[#This Row],[Leinster Open 19-20]:[Irish Close 18-19]],{1,2,3})),0)</f>
        <v>240</v>
      </c>
      <c r="M4">
        <f>IFERROR(SUM(LARGE(Table148[[#This Row],[Leinster Open 19-20]:[Irish Close 18-19]],{1,2})/2*3),0)</f>
        <v>255</v>
      </c>
      <c r="N4">
        <f t="shared" si="0"/>
        <v>240</v>
      </c>
    </row>
    <row r="5" spans="1:14" ht="16.5" thickBot="1" x14ac:dyDescent="0.3">
      <c r="A5" s="4">
        <v>4</v>
      </c>
      <c r="B5" s="23" t="s">
        <v>30</v>
      </c>
      <c r="C5" t="s">
        <v>4</v>
      </c>
      <c r="D5" s="2">
        <v>3</v>
      </c>
      <c r="E5" s="8">
        <v>100</v>
      </c>
      <c r="F5" s="8">
        <v>50</v>
      </c>
      <c r="G5" s="9">
        <v>0</v>
      </c>
      <c r="H5" s="8">
        <v>70</v>
      </c>
      <c r="I5" s="8">
        <v>0</v>
      </c>
      <c r="J5" s="8">
        <v>0</v>
      </c>
      <c r="K5">
        <f>SUM(Table148[[#This Row],[Leinster Open 19-20]:[Irish Close 18-19]])</f>
        <v>220</v>
      </c>
      <c r="L5">
        <f>IFERROR(SUM(LARGE(Table148[[#This Row],[Leinster Open 19-20]:[Irish Close 18-19]],{1,2,3})),0)</f>
        <v>220</v>
      </c>
      <c r="M5">
        <f>IFERROR(SUM(LARGE(Table148[[#This Row],[Leinster Open 19-20]:[Irish Close 18-19]],{1,2})/2*3),0)</f>
        <v>255</v>
      </c>
      <c r="N5">
        <f t="shared" si="0"/>
        <v>220</v>
      </c>
    </row>
    <row r="6" spans="1:14" ht="16.5" thickBot="1" x14ac:dyDescent="0.3">
      <c r="A6" s="4">
        <v>5</v>
      </c>
      <c r="B6" s="19" t="s">
        <v>115</v>
      </c>
      <c r="C6" t="s">
        <v>4</v>
      </c>
      <c r="D6" s="2">
        <v>3</v>
      </c>
      <c r="E6" s="8">
        <v>50</v>
      </c>
      <c r="F6" s="11">
        <v>0</v>
      </c>
      <c r="G6" s="9">
        <v>0</v>
      </c>
      <c r="H6" s="11">
        <v>50</v>
      </c>
      <c r="I6" s="8">
        <v>0</v>
      </c>
      <c r="J6" s="8">
        <v>70</v>
      </c>
      <c r="K6">
        <f>SUM(Table148[[#This Row],[Leinster Open 19-20]:[Irish Close 18-19]])</f>
        <v>170</v>
      </c>
      <c r="L6">
        <f>IFERROR(SUM(LARGE(Table148[[#This Row],[Leinster Open 19-20]:[Irish Close 18-19]],{1,2,3})),0)</f>
        <v>170</v>
      </c>
      <c r="M6">
        <f>IFERROR(SUM(LARGE(Table148[[#This Row],[Leinster Open 19-20]:[Irish Close 18-19]],{1,2})/2*3),0)</f>
        <v>180</v>
      </c>
      <c r="N6">
        <f t="shared" si="0"/>
        <v>170</v>
      </c>
    </row>
    <row r="7" spans="1:14" ht="16.5" thickBot="1" x14ac:dyDescent="0.3">
      <c r="A7" s="4">
        <v>6</v>
      </c>
      <c r="B7" s="24" t="s">
        <v>117</v>
      </c>
      <c r="C7" t="s">
        <v>4</v>
      </c>
      <c r="D7" s="2">
        <v>3</v>
      </c>
      <c r="E7" s="8">
        <v>30</v>
      </c>
      <c r="F7" s="11">
        <v>35</v>
      </c>
      <c r="G7" s="9">
        <v>40</v>
      </c>
      <c r="H7" s="11">
        <v>0</v>
      </c>
      <c r="I7" s="8">
        <v>0</v>
      </c>
      <c r="J7" s="8">
        <v>0</v>
      </c>
      <c r="K7">
        <f>SUM(Table148[[#This Row],[Leinster Open 19-20]:[Irish Close 18-19]])</f>
        <v>105</v>
      </c>
      <c r="L7">
        <f>IFERROR(SUM(LARGE(Table148[[#This Row],[Leinster Open 19-20]:[Irish Close 18-19]],{1,2,3})),0)</f>
        <v>105</v>
      </c>
      <c r="M7">
        <f>IFERROR(SUM(LARGE(Table148[[#This Row],[Leinster Open 19-20]:[Irish Close 18-19]],{1,2})/2*3),0)</f>
        <v>112.5</v>
      </c>
      <c r="N7">
        <f t="shared" si="0"/>
        <v>105</v>
      </c>
    </row>
    <row r="8" spans="1:14" ht="16.5" thickBot="1" x14ac:dyDescent="0.3">
      <c r="A8" s="4">
        <v>7</v>
      </c>
      <c r="B8" s="23" t="s">
        <v>136</v>
      </c>
      <c r="C8" t="s">
        <v>4</v>
      </c>
      <c r="D8" s="2">
        <v>3</v>
      </c>
      <c r="E8" s="8">
        <v>0</v>
      </c>
      <c r="F8" s="11">
        <v>0</v>
      </c>
      <c r="G8" s="9">
        <v>0</v>
      </c>
      <c r="H8" s="11">
        <v>100</v>
      </c>
      <c r="I8" s="8">
        <v>0</v>
      </c>
      <c r="J8" s="8">
        <v>0</v>
      </c>
      <c r="K8">
        <f>SUM(Table148[[#This Row],[Leinster Open 19-20]:[Irish Close 18-19]])</f>
        <v>100</v>
      </c>
      <c r="L8">
        <f>IFERROR(SUM(LARGE(Table148[[#This Row],[Leinster Open 19-20]:[Irish Close 18-19]],{1,2,3})),0)</f>
        <v>100</v>
      </c>
      <c r="M8">
        <f>IFERROR(SUM(LARGE(Table148[[#This Row],[Leinster Open 19-20]:[Irish Close 18-19]],{1,2})/2*3),0)</f>
        <v>150</v>
      </c>
      <c r="N8">
        <f t="shared" si="0"/>
        <v>100</v>
      </c>
    </row>
    <row r="9" spans="1:14" ht="16.5" thickBot="1" x14ac:dyDescent="0.3">
      <c r="A9" s="4">
        <v>8</v>
      </c>
      <c r="B9" s="24" t="s">
        <v>181</v>
      </c>
      <c r="C9" t="s">
        <v>4</v>
      </c>
      <c r="D9" s="2">
        <v>3</v>
      </c>
      <c r="E9" s="8">
        <v>0</v>
      </c>
      <c r="F9" s="11">
        <v>40</v>
      </c>
      <c r="G9" s="9">
        <v>50</v>
      </c>
      <c r="H9" s="11">
        <v>0</v>
      </c>
      <c r="I9" s="8">
        <v>0</v>
      </c>
      <c r="J9" s="8">
        <v>0</v>
      </c>
      <c r="K9">
        <f>SUM(Table148[[#This Row],[Leinster Open 19-20]:[Irish Close 18-19]])</f>
        <v>90</v>
      </c>
      <c r="L9">
        <f>IFERROR(SUM(LARGE(Table148[[#This Row],[Leinster Open 19-20]:[Irish Close 18-19]],{1,2,3})),0)</f>
        <v>90</v>
      </c>
      <c r="M9">
        <f>IFERROR(SUM(LARGE(Table148[[#This Row],[Leinster Open 19-20]:[Irish Close 18-19]],{1,2})/2*3),0)</f>
        <v>135</v>
      </c>
      <c r="N9">
        <f t="shared" si="0"/>
        <v>90</v>
      </c>
    </row>
    <row r="10" spans="1:14" ht="16.5" thickBot="1" x14ac:dyDescent="0.3">
      <c r="A10" s="4">
        <v>9</v>
      </c>
      <c r="B10" s="23" t="s">
        <v>142</v>
      </c>
      <c r="C10" t="s">
        <v>4</v>
      </c>
      <c r="D10" s="2">
        <v>3</v>
      </c>
      <c r="E10" s="8">
        <v>40</v>
      </c>
      <c r="F10" s="11">
        <v>0</v>
      </c>
      <c r="G10" s="9">
        <v>0</v>
      </c>
      <c r="H10" s="11">
        <v>0</v>
      </c>
      <c r="I10" s="8">
        <v>0</v>
      </c>
      <c r="J10" s="8">
        <v>0</v>
      </c>
      <c r="K10">
        <f>SUM(Table148[[#This Row],[Leinster Open 19-20]:[Irish Close 18-19]])</f>
        <v>40</v>
      </c>
      <c r="L10">
        <f>IFERROR(SUM(LARGE(Table148[[#This Row],[Leinster Open 19-20]:[Irish Close 18-19]],{1,2,3})),0)</f>
        <v>40</v>
      </c>
      <c r="M10">
        <f>IFERROR(SUM(LARGE(Table148[[#This Row],[Leinster Open 19-20]:[Irish Close 18-19]],{1,2})/2*3),0)</f>
        <v>60</v>
      </c>
      <c r="N10">
        <f t="shared" si="0"/>
        <v>40</v>
      </c>
    </row>
    <row r="11" spans="1:14" ht="16.5" thickBot="1" x14ac:dyDescent="0.3">
      <c r="A11" s="4">
        <v>10</v>
      </c>
      <c r="B11" s="23" t="s">
        <v>46</v>
      </c>
      <c r="C11" t="s">
        <v>4</v>
      </c>
      <c r="D11" s="2">
        <v>3</v>
      </c>
      <c r="E11" s="8">
        <v>0</v>
      </c>
      <c r="F11" s="11">
        <v>0</v>
      </c>
      <c r="G11" s="9">
        <v>0</v>
      </c>
      <c r="H11" s="11">
        <v>0</v>
      </c>
      <c r="I11" s="8">
        <v>0</v>
      </c>
      <c r="J11" s="8">
        <v>40</v>
      </c>
      <c r="K11">
        <f>SUM(Table148[[#This Row],[Leinster Open 19-20]:[Irish Close 18-19]])</f>
        <v>40</v>
      </c>
      <c r="L11">
        <f>IFERROR(SUM(LARGE(Table148[[#This Row],[Leinster Open 19-20]:[Irish Close 18-19]],{1,2,3})),0)</f>
        <v>40</v>
      </c>
      <c r="M11">
        <f>IFERROR(SUM(LARGE(Table148[[#This Row],[Leinster Open 19-20]:[Irish Close 18-19]],{1,2})/2*3),0)</f>
        <v>60</v>
      </c>
      <c r="N11">
        <f t="shared" si="0"/>
        <v>40</v>
      </c>
    </row>
    <row r="12" spans="1:14" ht="16.5" thickBot="1" x14ac:dyDescent="0.3">
      <c r="A12" s="4">
        <v>11</v>
      </c>
      <c r="B12" s="23" t="s">
        <v>116</v>
      </c>
      <c r="C12" t="s">
        <v>4</v>
      </c>
      <c r="D12" s="2">
        <v>3</v>
      </c>
      <c r="E12" s="8">
        <v>35</v>
      </c>
      <c r="F12" s="11">
        <v>0</v>
      </c>
      <c r="G12" s="9">
        <v>0</v>
      </c>
      <c r="H12" s="11">
        <v>0</v>
      </c>
      <c r="I12" s="8">
        <v>0</v>
      </c>
      <c r="J12" s="8">
        <v>0</v>
      </c>
      <c r="K12">
        <f>SUM(Table148[[#This Row],[Leinster Open 19-20]:[Irish Close 18-19]])</f>
        <v>35</v>
      </c>
      <c r="L12">
        <f>IFERROR(SUM(LARGE(Table148[[#This Row],[Leinster Open 19-20]:[Irish Close 18-19]],{1,2,3})),0)</f>
        <v>35</v>
      </c>
      <c r="M12">
        <f>IFERROR(SUM(LARGE(Table148[[#This Row],[Leinster Open 19-20]:[Irish Close 18-19]],{1,2})/2*3),0)</f>
        <v>52.5</v>
      </c>
      <c r="N12">
        <f t="shared" si="0"/>
        <v>35</v>
      </c>
    </row>
    <row r="13" spans="1:14" ht="16.5" thickBot="1" x14ac:dyDescent="0.3">
      <c r="A13" s="4">
        <v>12</v>
      </c>
      <c r="B13" s="24" t="s">
        <v>47</v>
      </c>
      <c r="C13" t="s">
        <v>4</v>
      </c>
      <c r="D13" s="2">
        <v>3</v>
      </c>
      <c r="E13" s="8">
        <v>0</v>
      </c>
      <c r="F13" s="11">
        <v>0</v>
      </c>
      <c r="G13" s="9">
        <v>0</v>
      </c>
      <c r="H13" s="11">
        <v>0</v>
      </c>
      <c r="I13" s="8">
        <v>0</v>
      </c>
      <c r="J13" s="8">
        <v>35</v>
      </c>
      <c r="K13">
        <f>SUM(Table148[[#This Row],[Leinster Open 19-20]:[Irish Close 18-19]])</f>
        <v>35</v>
      </c>
      <c r="L13">
        <f>IFERROR(SUM(LARGE(Table148[[#This Row],[Leinster Open 19-20]:[Irish Close 18-19]],{1,2,3})),0)</f>
        <v>35</v>
      </c>
      <c r="M13">
        <f>IFERROR(SUM(LARGE(Table148[[#This Row],[Leinster Open 19-20]:[Irish Close 18-19]],{1,2})/2*3),0)</f>
        <v>52.5</v>
      </c>
      <c r="N13">
        <f t="shared" si="0"/>
        <v>35</v>
      </c>
    </row>
    <row r="14" spans="1:14" ht="16.5" thickBot="1" x14ac:dyDescent="0.3">
      <c r="A14" s="4">
        <v>13</v>
      </c>
      <c r="B14" s="23" t="s">
        <v>199</v>
      </c>
      <c r="C14" t="s">
        <v>4</v>
      </c>
      <c r="D14" s="2">
        <v>3</v>
      </c>
      <c r="E14" s="8">
        <v>0</v>
      </c>
      <c r="F14" s="11">
        <v>0</v>
      </c>
      <c r="G14" s="9">
        <v>35</v>
      </c>
      <c r="H14" s="11">
        <v>0</v>
      </c>
      <c r="I14" s="6">
        <v>0</v>
      </c>
      <c r="J14" s="8">
        <v>0</v>
      </c>
      <c r="K14">
        <f>SUM(Table148[[#This Row],[Leinster Open 19-20]:[Irish Close 18-19]])</f>
        <v>35</v>
      </c>
      <c r="L14">
        <f>IFERROR(SUM(LARGE(Table148[[#This Row],[Leinster Open 19-20]:[Irish Close 18-19]],{1,2,3})),0)</f>
        <v>35</v>
      </c>
      <c r="M14">
        <f>IFERROR(SUM(LARGE(Table148[[#This Row],[Leinster Open 19-20]:[Irish Close 18-19]],{1,2})/2*3),0)</f>
        <v>52.5</v>
      </c>
      <c r="N14">
        <f t="shared" si="0"/>
        <v>35</v>
      </c>
    </row>
    <row r="15" spans="1:14" ht="16.5" thickBot="1" x14ac:dyDescent="0.3">
      <c r="A15" s="4">
        <v>14</v>
      </c>
      <c r="B15" s="24" t="s">
        <v>200</v>
      </c>
      <c r="C15" t="s">
        <v>4</v>
      </c>
      <c r="D15" s="2">
        <v>3</v>
      </c>
      <c r="E15" s="8">
        <v>0</v>
      </c>
      <c r="F15" s="11">
        <v>0</v>
      </c>
      <c r="G15" s="9">
        <v>30</v>
      </c>
      <c r="H15" s="11">
        <v>0</v>
      </c>
      <c r="I15" s="6">
        <v>0</v>
      </c>
      <c r="J15" s="8">
        <v>0</v>
      </c>
      <c r="K15">
        <f>SUM(Table148[[#This Row],[Leinster Open 19-20]:[Irish Close 18-19]])</f>
        <v>30</v>
      </c>
      <c r="L15">
        <f>IFERROR(SUM(LARGE(Table148[[#This Row],[Leinster Open 19-20]:[Irish Close 18-19]],{1,2,3})),0)</f>
        <v>30</v>
      </c>
      <c r="M15">
        <f>IFERROR(SUM(LARGE(Table148[[#This Row],[Leinster Open 19-20]:[Irish Close 18-19]],{1,2})/2*3),0)</f>
        <v>45</v>
      </c>
      <c r="N15">
        <f t="shared" si="0"/>
        <v>30</v>
      </c>
    </row>
    <row r="16" spans="1:14" ht="16.5" thickBot="1" x14ac:dyDescent="0.3">
      <c r="A16" s="4">
        <v>15</v>
      </c>
      <c r="B16" s="24" t="s">
        <v>182</v>
      </c>
      <c r="C16" t="s">
        <v>4</v>
      </c>
      <c r="D16" s="2">
        <v>3</v>
      </c>
      <c r="E16" s="8">
        <v>0</v>
      </c>
      <c r="F16" s="11">
        <v>30</v>
      </c>
      <c r="G16" s="9">
        <v>0</v>
      </c>
      <c r="H16" s="11">
        <v>0</v>
      </c>
      <c r="I16" s="6">
        <v>0</v>
      </c>
      <c r="J16" s="8">
        <v>0</v>
      </c>
      <c r="K16">
        <f>SUM(Table148[[#This Row],[Leinster Open 19-20]:[Irish Close 18-19]])</f>
        <v>30</v>
      </c>
      <c r="L16">
        <f>IFERROR(SUM(LARGE(Table148[[#This Row],[Leinster Open 19-20]:[Irish Close 18-19]],{1,2,3})),0)</f>
        <v>30</v>
      </c>
      <c r="M16">
        <f>IFERROR(SUM(LARGE(Table148[[#This Row],[Leinster Open 19-20]:[Irish Close 18-19]],{1,2})/2*3),0)</f>
        <v>45</v>
      </c>
      <c r="N16">
        <f t="shared" si="0"/>
        <v>30</v>
      </c>
    </row>
    <row r="17" spans="1:14" ht="16.5" thickBot="1" x14ac:dyDescent="0.3">
      <c r="A17" s="4">
        <v>16</v>
      </c>
      <c r="B17" s="24" t="s">
        <v>201</v>
      </c>
      <c r="C17" t="s">
        <v>4</v>
      </c>
      <c r="D17" s="2">
        <v>3</v>
      </c>
      <c r="E17" s="8">
        <v>0</v>
      </c>
      <c r="F17" s="11">
        <v>0</v>
      </c>
      <c r="G17" s="9">
        <v>25</v>
      </c>
      <c r="H17" s="11">
        <v>0</v>
      </c>
      <c r="I17" s="6">
        <v>0</v>
      </c>
      <c r="J17" s="8">
        <v>0</v>
      </c>
      <c r="K17">
        <f>SUM(Table148[[#This Row],[Leinster Open 19-20]:[Irish Close 18-19]])</f>
        <v>25</v>
      </c>
      <c r="L17">
        <f>IFERROR(SUM(LARGE(Table148[[#This Row],[Leinster Open 19-20]:[Irish Close 18-19]],{1,2,3})),0)</f>
        <v>25</v>
      </c>
      <c r="M17">
        <f>IFERROR(SUM(LARGE(Table148[[#This Row],[Leinster Open 19-20]:[Irish Close 18-19]],{1,2})/2*3),0)</f>
        <v>37.5</v>
      </c>
      <c r="N17">
        <f t="shared" si="0"/>
        <v>25</v>
      </c>
    </row>
    <row r="18" spans="1:14" ht="16.5" thickBot="1" x14ac:dyDescent="0.3">
      <c r="A18" s="4">
        <v>17</v>
      </c>
      <c r="B18" s="24" t="s">
        <v>183</v>
      </c>
      <c r="C18" t="s">
        <v>4</v>
      </c>
      <c r="D18" s="2">
        <v>3</v>
      </c>
      <c r="E18" s="8">
        <v>0</v>
      </c>
      <c r="F18" s="11">
        <v>25</v>
      </c>
      <c r="G18" s="9">
        <v>0</v>
      </c>
      <c r="H18" s="11">
        <v>0</v>
      </c>
      <c r="I18" s="6">
        <v>0</v>
      </c>
      <c r="J18" s="8">
        <v>0</v>
      </c>
      <c r="K18">
        <f>SUM(Table148[[#This Row],[Leinster Open 19-20]:[Irish Close 18-19]])</f>
        <v>25</v>
      </c>
      <c r="L18">
        <f>IFERROR(SUM(LARGE(Table148[[#This Row],[Leinster Open 19-20]:[Irish Close 18-19]],{1,2,3})),0)</f>
        <v>25</v>
      </c>
      <c r="M18">
        <f>IFERROR(SUM(LARGE(Table148[[#This Row],[Leinster Open 19-20]:[Irish Close 18-19]],{1,2})/2*3),0)</f>
        <v>37.5</v>
      </c>
      <c r="N18">
        <f t="shared" si="0"/>
        <v>25</v>
      </c>
    </row>
    <row r="19" spans="1:14" ht="16.5" thickBot="1" x14ac:dyDescent="0.3">
      <c r="A19" s="4">
        <v>18</v>
      </c>
      <c r="B19" s="23" t="s">
        <v>41</v>
      </c>
      <c r="C19" t="s">
        <v>4</v>
      </c>
      <c r="D19" s="2">
        <v>3</v>
      </c>
      <c r="E19" s="8">
        <v>25</v>
      </c>
      <c r="F19" s="11">
        <v>0</v>
      </c>
      <c r="G19" s="11">
        <v>0</v>
      </c>
      <c r="H19" s="11">
        <v>0</v>
      </c>
      <c r="I19" s="6">
        <v>0</v>
      </c>
      <c r="J19" s="8">
        <v>0</v>
      </c>
      <c r="K19">
        <f>SUM(Table148[[#This Row],[Leinster Open 19-20]:[Irish Close 18-19]])</f>
        <v>25</v>
      </c>
      <c r="L19">
        <f>IFERROR(SUM(LARGE(Table148[[#This Row],[Leinster Open 19-20]:[Irish Close 18-19]],{1,2,3})),0)</f>
        <v>25</v>
      </c>
      <c r="M19">
        <f>IFERROR(SUM(LARGE(Table148[[#This Row],[Leinster Open 19-20]:[Irish Close 18-19]],{1,2})/2*3),0)</f>
        <v>37.5</v>
      </c>
      <c r="N19">
        <f t="shared" si="0"/>
        <v>25</v>
      </c>
    </row>
    <row r="20" spans="1:14" ht="15.75" x14ac:dyDescent="0.25">
      <c r="A20" s="4"/>
      <c r="B20" s="25"/>
      <c r="E20" s="57"/>
      <c r="F20" s="57"/>
      <c r="G20" s="57"/>
      <c r="H20" s="57"/>
      <c r="I20" s="57"/>
      <c r="J20" s="57"/>
    </row>
    <row r="22" spans="1:14" x14ac:dyDescent="0.25">
      <c r="B22" s="54" t="s">
        <v>150</v>
      </c>
      <c r="C22" s="53" t="s">
        <v>151</v>
      </c>
      <c r="D22" s="55"/>
      <c r="E22" s="53"/>
      <c r="F22" s="53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="70" zoomScaleNormal="70" workbookViewId="0">
      <selection activeCell="B16" sqref="B16"/>
    </sheetView>
  </sheetViews>
  <sheetFormatPr defaultRowHeight="15" x14ac:dyDescent="0.25"/>
  <cols>
    <col min="2" max="2" width="23" style="40" customWidth="1"/>
    <col min="3" max="3" width="17.28515625" bestFit="1" customWidth="1"/>
    <col min="4" max="4" width="12.85546875" style="2" bestFit="1" customWidth="1"/>
    <col min="5" max="5" width="25" bestFit="1" customWidth="1"/>
    <col min="6" max="6" width="20.5703125" customWidth="1"/>
    <col min="7" max="7" width="25" bestFit="1" customWidth="1"/>
    <col min="8" max="8" width="23.140625" bestFit="1" customWidth="1"/>
    <col min="9" max="9" width="25.5703125" bestFit="1" customWidth="1"/>
    <col min="10" max="10" width="21.570312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30.75" thickBot="1" x14ac:dyDescent="0.3">
      <c r="A1" s="21" t="s">
        <v>24</v>
      </c>
      <c r="B1" s="38" t="s">
        <v>0</v>
      </c>
      <c r="C1" s="1" t="s">
        <v>2</v>
      </c>
      <c r="D1" s="1" t="s">
        <v>1</v>
      </c>
      <c r="E1" s="1" t="s">
        <v>144</v>
      </c>
      <c r="F1" s="1" t="s">
        <v>184</v>
      </c>
      <c r="G1" s="1" t="s">
        <v>146</v>
      </c>
      <c r="H1" s="1" t="s">
        <v>213</v>
      </c>
      <c r="I1" s="1" t="s">
        <v>212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42" t="s">
        <v>55</v>
      </c>
      <c r="C2" t="s">
        <v>4</v>
      </c>
      <c r="D2" s="2">
        <v>3</v>
      </c>
      <c r="E2" s="8">
        <v>140</v>
      </c>
      <c r="F2" s="8">
        <v>0</v>
      </c>
      <c r="G2" s="8">
        <v>100</v>
      </c>
      <c r="H2" s="8">
        <v>90</v>
      </c>
      <c r="I2" s="8">
        <v>0</v>
      </c>
      <c r="J2" s="8">
        <v>100</v>
      </c>
      <c r="K2">
        <f>SUM(Table14811[[#This Row],[Leinster Open 19-20]:[Irish Close 18-19]])</f>
        <v>430</v>
      </c>
      <c r="L2">
        <f>IFERROR(SUM(LARGE(Table14811[[#This Row],[Leinster Open 19-20]:[Irish Close 18-19]],{1,2,3})),0)</f>
        <v>340</v>
      </c>
      <c r="M2">
        <f>IFERROR(SUM(LARGE(Table14811[[#This Row],[Leinster Open 19-20]:[Irish Close 18-19]],{1,2})/2*3),0)</f>
        <v>360</v>
      </c>
      <c r="N2">
        <f t="shared" ref="N2:N17" si="0">IF(D2=3,L2,M2)</f>
        <v>340</v>
      </c>
    </row>
    <row r="3" spans="1:14" ht="16.5" thickBot="1" x14ac:dyDescent="0.3">
      <c r="A3" s="4">
        <v>2</v>
      </c>
      <c r="B3" s="43" t="s">
        <v>112</v>
      </c>
      <c r="C3" t="s">
        <v>4</v>
      </c>
      <c r="D3" s="2">
        <v>3</v>
      </c>
      <c r="E3" s="8">
        <v>0</v>
      </c>
      <c r="F3" s="8">
        <v>0</v>
      </c>
      <c r="G3" s="8">
        <v>140</v>
      </c>
      <c r="H3" s="8">
        <v>125</v>
      </c>
      <c r="I3" s="8">
        <v>0</v>
      </c>
      <c r="J3" s="8">
        <v>0</v>
      </c>
      <c r="K3">
        <f>SUM(Table14811[[#This Row],[Leinster Open 19-20]:[Irish Close 18-19]])</f>
        <v>265</v>
      </c>
      <c r="L3">
        <f>IFERROR(SUM(LARGE(Table14811[[#This Row],[Leinster Open 19-20]:[Irish Close 18-19]],{1,2,3})),0)</f>
        <v>265</v>
      </c>
      <c r="M3">
        <f>IFERROR(SUM(LARGE(Table14811[[#This Row],[Leinster Open 19-20]:[Irish Close 18-19]],{1,2})/2*3),0)</f>
        <v>397.5</v>
      </c>
      <c r="N3">
        <f t="shared" si="0"/>
        <v>265</v>
      </c>
    </row>
    <row r="4" spans="1:14" ht="16.5" thickBot="1" x14ac:dyDescent="0.3">
      <c r="A4" s="4">
        <v>3</v>
      </c>
      <c r="B4" s="39" t="s">
        <v>211</v>
      </c>
      <c r="C4" t="s">
        <v>4</v>
      </c>
      <c r="D4" s="2">
        <v>3</v>
      </c>
      <c r="E4" s="8">
        <v>0</v>
      </c>
      <c r="F4" s="8">
        <v>0</v>
      </c>
      <c r="G4" s="8">
        <v>0</v>
      </c>
      <c r="H4" s="8">
        <v>175</v>
      </c>
      <c r="I4" s="8">
        <v>0</v>
      </c>
      <c r="J4" s="8">
        <v>0</v>
      </c>
      <c r="K4">
        <f>SUM(Table14811[[#This Row],[Leinster Open 19-20]:[Irish Close 18-19]])</f>
        <v>175</v>
      </c>
      <c r="L4">
        <f>IFERROR(SUM(LARGE(Table14811[[#This Row],[Leinster Open 19-20]:[Irish Close 18-19]],{1,2,3})),0)</f>
        <v>175</v>
      </c>
      <c r="M4">
        <f>IFERROR(SUM(LARGE(Table14811[[#This Row],[Leinster Open 19-20]:[Irish Close 18-19]],{1,2})/2*3),0)</f>
        <v>262.5</v>
      </c>
      <c r="N4">
        <f t="shared" si="0"/>
        <v>175</v>
      </c>
    </row>
    <row r="5" spans="1:14" ht="16.5" thickBot="1" x14ac:dyDescent="0.3">
      <c r="A5" s="4">
        <v>4</v>
      </c>
      <c r="B5" s="39" t="s">
        <v>119</v>
      </c>
      <c r="C5" t="s">
        <v>4</v>
      </c>
      <c r="D5" s="2">
        <v>3</v>
      </c>
      <c r="E5" s="8">
        <v>70</v>
      </c>
      <c r="F5" s="8">
        <v>0</v>
      </c>
      <c r="G5" s="8">
        <v>50</v>
      </c>
      <c r="H5" s="8">
        <v>40</v>
      </c>
      <c r="I5" s="8">
        <v>0</v>
      </c>
      <c r="J5" s="8">
        <v>0</v>
      </c>
      <c r="K5">
        <f>SUM(Table14811[[#This Row],[Leinster Open 19-20]:[Irish Close 18-19]])</f>
        <v>160</v>
      </c>
      <c r="L5">
        <f>IFERROR(SUM(LARGE(Table14811[[#This Row],[Leinster Open 19-20]:[Irish Close 18-19]],{1,2,3})),0)</f>
        <v>160</v>
      </c>
      <c r="M5">
        <f>IFERROR(SUM(LARGE(Table14811[[#This Row],[Leinster Open 19-20]:[Irish Close 18-19]],{1,2})/2*3),0)</f>
        <v>180</v>
      </c>
      <c r="N5">
        <f t="shared" si="0"/>
        <v>160</v>
      </c>
    </row>
    <row r="6" spans="1:14" ht="16.5" thickBot="1" x14ac:dyDescent="0.3">
      <c r="A6" s="4">
        <v>5</v>
      </c>
      <c r="B6" s="39" t="s">
        <v>196</v>
      </c>
      <c r="C6" t="s">
        <v>4</v>
      </c>
      <c r="D6" s="2">
        <v>3</v>
      </c>
      <c r="E6" s="8">
        <v>0</v>
      </c>
      <c r="F6" s="8">
        <v>0</v>
      </c>
      <c r="G6" s="8">
        <v>70</v>
      </c>
      <c r="H6" s="8">
        <v>50</v>
      </c>
      <c r="I6" s="8">
        <v>0</v>
      </c>
      <c r="J6" s="8">
        <v>0</v>
      </c>
      <c r="K6">
        <f>SUM(Table14811[[#This Row],[Leinster Open 19-20]:[Irish Close 18-19]])</f>
        <v>120</v>
      </c>
      <c r="L6">
        <f>IFERROR(SUM(LARGE(Table14811[[#This Row],[Leinster Open 19-20]:[Irish Close 18-19]],{1,2,3})),0)</f>
        <v>120</v>
      </c>
      <c r="M6">
        <f>IFERROR(SUM(LARGE(Table14811[[#This Row],[Leinster Open 19-20]:[Irish Close 18-19]],{1,2})/2*3),0)</f>
        <v>180</v>
      </c>
      <c r="N6">
        <f t="shared" si="0"/>
        <v>120</v>
      </c>
    </row>
    <row r="7" spans="1:14" ht="16.5" thickBot="1" x14ac:dyDescent="0.3">
      <c r="A7" s="4">
        <v>6</v>
      </c>
      <c r="B7" s="39" t="s">
        <v>118</v>
      </c>
      <c r="C7" t="s">
        <v>4</v>
      </c>
      <c r="D7" s="2">
        <v>3</v>
      </c>
      <c r="E7" s="8">
        <v>100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>
        <f>SUM(Table14811[[#This Row],[Leinster Open 19-20]:[Irish Close 18-19]])</f>
        <v>100</v>
      </c>
      <c r="L7">
        <f>IFERROR(SUM(LARGE(Table14811[[#This Row],[Leinster Open 19-20]:[Irish Close 18-19]],{1,2,3})),0)</f>
        <v>100</v>
      </c>
      <c r="M7">
        <f>IFERROR(SUM(LARGE(Table14811[[#This Row],[Leinster Open 19-20]:[Irish Close 18-19]],{1,2})/2*3),0)</f>
        <v>150</v>
      </c>
      <c r="N7">
        <f t="shared" si="0"/>
        <v>100</v>
      </c>
    </row>
    <row r="8" spans="1:14" ht="16.5" thickBot="1" x14ac:dyDescent="0.3">
      <c r="A8" s="4">
        <v>7</v>
      </c>
      <c r="B8" s="39" t="s">
        <v>197</v>
      </c>
      <c r="C8" t="s">
        <v>4</v>
      </c>
      <c r="D8" s="2">
        <v>3</v>
      </c>
      <c r="E8" s="8">
        <v>0</v>
      </c>
      <c r="F8" s="8">
        <v>0</v>
      </c>
      <c r="G8" s="8">
        <v>35</v>
      </c>
      <c r="H8" s="8">
        <v>45</v>
      </c>
      <c r="I8" s="8">
        <v>0</v>
      </c>
      <c r="J8" s="8">
        <v>0</v>
      </c>
      <c r="K8">
        <f>SUM(Table14811[[#This Row],[Leinster Open 19-20]:[Irish Close 18-19]])</f>
        <v>80</v>
      </c>
      <c r="L8">
        <f>IFERROR(SUM(LARGE(Table14811[[#This Row],[Leinster Open 19-20]:[Irish Close 18-19]],{1,2,3})),0)</f>
        <v>80</v>
      </c>
      <c r="M8">
        <f>IFERROR(SUM(LARGE(Table14811[[#This Row],[Leinster Open 19-20]:[Irish Close 18-19]],{1,2})/2*3),0)</f>
        <v>120</v>
      </c>
      <c r="N8">
        <f t="shared" si="0"/>
        <v>80</v>
      </c>
    </row>
    <row r="9" spans="1:14" ht="16.5" thickBot="1" x14ac:dyDescent="0.3">
      <c r="A9" s="4">
        <v>9</v>
      </c>
      <c r="B9" s="43" t="s">
        <v>66</v>
      </c>
      <c r="C9" t="s">
        <v>4</v>
      </c>
      <c r="D9" s="2">
        <v>3</v>
      </c>
      <c r="E9" s="8">
        <v>40</v>
      </c>
      <c r="F9" s="8">
        <v>0</v>
      </c>
      <c r="G9" s="8">
        <v>40</v>
      </c>
      <c r="H9" s="8">
        <v>0</v>
      </c>
      <c r="I9" s="8">
        <v>0</v>
      </c>
      <c r="J9" s="8">
        <v>0</v>
      </c>
      <c r="K9">
        <f>SUM(Table14811[[#This Row],[Leinster Open 19-20]:[Irish Close 18-19]])</f>
        <v>80</v>
      </c>
      <c r="L9">
        <f>IFERROR(SUM(LARGE(Table14811[[#This Row],[Leinster Open 19-20]:[Irish Close 18-19]],{1,2,3})),0)</f>
        <v>80</v>
      </c>
      <c r="M9">
        <f>IFERROR(SUM(LARGE(Table14811[[#This Row],[Leinster Open 19-20]:[Irish Close 18-19]],{1,2})/2*3),0)</f>
        <v>120</v>
      </c>
      <c r="N9">
        <f t="shared" si="0"/>
        <v>80</v>
      </c>
    </row>
    <row r="10" spans="1:14" ht="16.5" thickBot="1" x14ac:dyDescent="0.3">
      <c r="A10" s="4">
        <v>8</v>
      </c>
      <c r="B10" s="43" t="s">
        <v>57</v>
      </c>
      <c r="C10" t="s">
        <v>4</v>
      </c>
      <c r="D10" s="2">
        <v>3</v>
      </c>
      <c r="E10" s="8">
        <v>30</v>
      </c>
      <c r="F10" s="8">
        <v>0</v>
      </c>
      <c r="G10" s="8">
        <v>0</v>
      </c>
      <c r="H10" s="8">
        <v>0</v>
      </c>
      <c r="I10" s="8">
        <v>0</v>
      </c>
      <c r="J10" s="8">
        <v>50</v>
      </c>
      <c r="K10">
        <f>SUM(Table14811[[#This Row],[Leinster Open 19-20]:[Irish Close 18-19]])</f>
        <v>80</v>
      </c>
      <c r="L10">
        <f>IFERROR(SUM(LARGE(Table14811[[#This Row],[Leinster Open 19-20]:[Irish Close 18-19]],{1,2,3})),0)</f>
        <v>80</v>
      </c>
      <c r="M10">
        <f>IFERROR(SUM(LARGE(Table14811[[#This Row],[Leinster Open 19-20]:[Irish Close 18-19]],{1,2})/2*3),0)</f>
        <v>120</v>
      </c>
      <c r="N10">
        <f t="shared" si="0"/>
        <v>80</v>
      </c>
    </row>
    <row r="11" spans="1:14" ht="16.5" thickBot="1" x14ac:dyDescent="0.3">
      <c r="A11" s="4">
        <v>10</v>
      </c>
      <c r="B11" s="43" t="s">
        <v>56</v>
      </c>
      <c r="C11" t="s">
        <v>4</v>
      </c>
      <c r="D11" s="2">
        <v>3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70</v>
      </c>
      <c r="K11">
        <f>SUM(Table14811[[#This Row],[Leinster Open 19-20]:[Irish Close 18-19]])</f>
        <v>70</v>
      </c>
      <c r="L11">
        <f>IFERROR(SUM(LARGE(Table14811[[#This Row],[Leinster Open 19-20]:[Irish Close 18-19]],{1,2,3})),0)</f>
        <v>70</v>
      </c>
      <c r="M11">
        <f>IFERROR(SUM(LARGE(Table14811[[#This Row],[Leinster Open 19-20]:[Irish Close 18-19]],{1,2})/2*3),0)</f>
        <v>105</v>
      </c>
      <c r="N11">
        <f t="shared" si="0"/>
        <v>70</v>
      </c>
    </row>
    <row r="12" spans="1:14" ht="16.5" thickBot="1" x14ac:dyDescent="0.3">
      <c r="A12" s="4">
        <v>11</v>
      </c>
      <c r="B12" s="40" t="s">
        <v>67</v>
      </c>
      <c r="C12" t="s">
        <v>4</v>
      </c>
      <c r="D12" s="2">
        <v>3</v>
      </c>
      <c r="E12" s="8">
        <v>0</v>
      </c>
      <c r="F12" s="8">
        <v>0</v>
      </c>
      <c r="G12" s="8">
        <v>0</v>
      </c>
      <c r="H12" s="8">
        <v>65</v>
      </c>
      <c r="I12" s="8">
        <v>0</v>
      </c>
      <c r="J12" s="8">
        <v>0</v>
      </c>
      <c r="K12">
        <f>SUM(Table14811[[#This Row],[Leinster Open 19-20]:[Irish Close 18-19]])</f>
        <v>65</v>
      </c>
      <c r="L12">
        <f>IFERROR(SUM(LARGE(Table14811[[#This Row],[Leinster Open 19-20]:[Irish Close 18-19]],{1,2,3})),0)</f>
        <v>65</v>
      </c>
      <c r="M12">
        <f>IFERROR(SUM(LARGE(Table14811[[#This Row],[Leinster Open 19-20]:[Irish Close 18-19]],{1,2})/2*3),0)</f>
        <v>97.5</v>
      </c>
      <c r="N12">
        <f t="shared" si="0"/>
        <v>65</v>
      </c>
    </row>
    <row r="13" spans="1:14" ht="16.5" thickBot="1" x14ac:dyDescent="0.3">
      <c r="A13" s="4">
        <v>12</v>
      </c>
      <c r="B13" s="45" t="s">
        <v>120</v>
      </c>
      <c r="C13" t="s">
        <v>4</v>
      </c>
      <c r="D13" s="2">
        <v>3</v>
      </c>
      <c r="E13" s="8">
        <v>50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>
        <f>SUM(Table14811[[#This Row],[Leinster Open 19-20]:[Irish Close 18-19]])</f>
        <v>50</v>
      </c>
      <c r="L13">
        <f>IFERROR(SUM(LARGE(Table14811[[#This Row],[Leinster Open 19-20]:[Irish Close 18-19]],{1,2,3})),0)</f>
        <v>50</v>
      </c>
      <c r="M13">
        <f>IFERROR(SUM(LARGE(Table14811[[#This Row],[Leinster Open 19-20]:[Irish Close 18-19]],{1,2})/2*3),0)</f>
        <v>75</v>
      </c>
      <c r="N13">
        <f t="shared" si="0"/>
        <v>50</v>
      </c>
    </row>
    <row r="14" spans="1:14" ht="16.5" thickBot="1" x14ac:dyDescent="0.3">
      <c r="A14" s="4">
        <v>13</v>
      </c>
      <c r="B14" s="43" t="s">
        <v>121</v>
      </c>
      <c r="C14" t="s">
        <v>4</v>
      </c>
      <c r="D14" s="2">
        <v>3</v>
      </c>
      <c r="E14" s="8">
        <v>35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>
        <f>SUM(Table14811[[#This Row],[Leinster Open 19-20]:[Irish Close 18-19]])</f>
        <v>35</v>
      </c>
      <c r="L14">
        <f>IFERROR(SUM(LARGE(Table14811[[#This Row],[Leinster Open 19-20]:[Irish Close 18-19]],{1,2,3})),0)</f>
        <v>35</v>
      </c>
      <c r="M14">
        <f>IFERROR(SUM(LARGE(Table14811[[#This Row],[Leinster Open 19-20]:[Irish Close 18-19]],{1,2})/2*3),0)</f>
        <v>52.5</v>
      </c>
      <c r="N14">
        <f t="shared" si="0"/>
        <v>35</v>
      </c>
    </row>
    <row r="15" spans="1:14" ht="16.5" thickBot="1" x14ac:dyDescent="0.3">
      <c r="A15" s="4">
        <v>14</v>
      </c>
      <c r="B15" s="85" t="s">
        <v>128</v>
      </c>
      <c r="C15" t="s">
        <v>4</v>
      </c>
      <c r="D15" s="2">
        <v>3</v>
      </c>
      <c r="E15" s="8">
        <v>0</v>
      </c>
      <c r="F15" s="8">
        <v>0</v>
      </c>
      <c r="G15" s="8">
        <v>0</v>
      </c>
      <c r="H15" s="8">
        <v>35</v>
      </c>
      <c r="I15" s="8">
        <v>0</v>
      </c>
      <c r="J15" s="8">
        <v>0</v>
      </c>
      <c r="K15">
        <f>SUM(Table14811[[#This Row],[Leinster Open 19-20]:[Irish Close 18-19]])</f>
        <v>35</v>
      </c>
      <c r="L15">
        <f>IFERROR(SUM(LARGE(Table14811[[#This Row],[Leinster Open 19-20]:[Irish Close 18-19]],{1,2,3})),0)</f>
        <v>35</v>
      </c>
      <c r="M15">
        <f>IFERROR(SUM(LARGE(Table14811[[#This Row],[Leinster Open 19-20]:[Irish Close 18-19]],{1,2})/2*3),0)</f>
        <v>52.5</v>
      </c>
      <c r="N15">
        <f t="shared" si="0"/>
        <v>35</v>
      </c>
    </row>
    <row r="16" spans="1:14" ht="16.5" thickBot="1" x14ac:dyDescent="0.3">
      <c r="A16" s="4">
        <v>15</v>
      </c>
      <c r="B16" s="86" t="s">
        <v>113</v>
      </c>
      <c r="C16" t="s">
        <v>4</v>
      </c>
      <c r="D16" s="2">
        <v>3</v>
      </c>
      <c r="E16" s="8">
        <v>0</v>
      </c>
      <c r="F16" s="8">
        <v>0</v>
      </c>
      <c r="G16" s="8">
        <v>0</v>
      </c>
      <c r="H16" s="8">
        <v>30</v>
      </c>
      <c r="I16" s="8">
        <v>0</v>
      </c>
      <c r="J16" s="8">
        <v>0</v>
      </c>
      <c r="K16">
        <f>SUM(Table14811[[#This Row],[Leinster Open 19-20]:[Irish Close 18-19]])</f>
        <v>30</v>
      </c>
      <c r="L16">
        <f>IFERROR(SUM(LARGE(Table14811[[#This Row],[Leinster Open 19-20]:[Irish Close 18-19]],{1,2,3})),0)</f>
        <v>30</v>
      </c>
      <c r="M16">
        <f>IFERROR(SUM(LARGE(Table14811[[#This Row],[Leinster Open 19-20]:[Irish Close 18-19]],{1,2})/2*3),0)</f>
        <v>45</v>
      </c>
      <c r="N16">
        <f t="shared" si="0"/>
        <v>30</v>
      </c>
    </row>
    <row r="17" spans="1:14" ht="16.5" thickBot="1" x14ac:dyDescent="0.3">
      <c r="A17" s="4">
        <v>16</v>
      </c>
      <c r="B17" s="86" t="s">
        <v>122</v>
      </c>
      <c r="C17" t="s">
        <v>4</v>
      </c>
      <c r="D17" s="2">
        <v>3</v>
      </c>
      <c r="E17" s="8">
        <v>25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>
        <f>SUM(Table14811[[#This Row],[Leinster Open 19-20]:[Irish Close 18-19]])</f>
        <v>25</v>
      </c>
      <c r="L17">
        <f>IFERROR(SUM(LARGE(Table14811[[#This Row],[Leinster Open 19-20]:[Irish Close 18-19]],{1,2,3})),0)</f>
        <v>25</v>
      </c>
      <c r="M17">
        <f>IFERROR(SUM(LARGE(Table14811[[#This Row],[Leinster Open 19-20]:[Irish Close 18-19]],{1,2})/2*3),0)</f>
        <v>37.5</v>
      </c>
      <c r="N17">
        <f t="shared" si="0"/>
        <v>25</v>
      </c>
    </row>
    <row r="19" spans="1:14" x14ac:dyDescent="0.25">
      <c r="B19" s="54" t="s">
        <v>150</v>
      </c>
      <c r="C19" s="53" t="s">
        <v>151</v>
      </c>
      <c r="D19" s="55"/>
      <c r="E19" s="53"/>
      <c r="F19" s="53"/>
    </row>
  </sheetData>
  <sortState ref="A2:A17">
    <sortCondition ref="A1"/>
  </sortState>
  <phoneticPr fontId="4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70" zoomScaleNormal="70" workbookViewId="0">
      <selection activeCell="E19" sqref="E19"/>
    </sheetView>
  </sheetViews>
  <sheetFormatPr defaultRowHeight="15" x14ac:dyDescent="0.25"/>
  <cols>
    <col min="1" max="1" width="9.140625" style="2"/>
    <col min="2" max="2" width="23" style="2" customWidth="1"/>
    <col min="3" max="3" width="27.85546875" style="2" customWidth="1"/>
    <col min="4" max="4" width="7.7109375" style="2" customWidth="1"/>
    <col min="5" max="5" width="25" style="2" bestFit="1" customWidth="1"/>
    <col min="6" max="6" width="26" style="2" bestFit="1" customWidth="1"/>
    <col min="7" max="7" width="25" style="2" bestFit="1" customWidth="1"/>
    <col min="8" max="8" width="23.140625" style="2" bestFit="1" customWidth="1"/>
    <col min="9" max="9" width="0.85546875" style="2" customWidth="1"/>
    <col min="10" max="10" width="21.5703125" style="2" bestFit="1" customWidth="1"/>
    <col min="11" max="11" width="17.28515625" style="2" bestFit="1" customWidth="1"/>
    <col min="12" max="12" width="16.7109375" style="2" hidden="1" customWidth="1"/>
    <col min="13" max="13" width="20.5703125" style="2" hidden="1" customWidth="1"/>
    <col min="14" max="14" width="25.7109375" style="2" bestFit="1" customWidth="1"/>
    <col min="15" max="15" width="13.7109375" style="2" bestFit="1" customWidth="1"/>
    <col min="16" max="16384" width="9.140625" style="2"/>
  </cols>
  <sheetData>
    <row r="1" spans="1:14" s="1" customFormat="1" ht="24.75" customHeight="1" thickBot="1" x14ac:dyDescent="0.3">
      <c r="A1" s="21" t="s">
        <v>24</v>
      </c>
      <c r="B1" s="1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8" t="s">
        <v>39</v>
      </c>
      <c r="C2" s="2" t="s">
        <v>4</v>
      </c>
      <c r="D2" s="2">
        <v>3</v>
      </c>
      <c r="E2" s="8">
        <v>140</v>
      </c>
      <c r="F2" s="52">
        <v>140</v>
      </c>
      <c r="G2" s="9">
        <v>0</v>
      </c>
      <c r="H2" s="9">
        <v>140</v>
      </c>
      <c r="I2" s="8">
        <v>0</v>
      </c>
      <c r="J2" s="8">
        <v>140</v>
      </c>
      <c r="K2" s="2">
        <f>SUM(Table1481114[[#This Row],[Leinster Open 19-20]:[Irish Close 18-19]])</f>
        <v>560</v>
      </c>
      <c r="L2" s="2">
        <f>IFERROR(SUM(LARGE(Table1481114[[#This Row],[Leinster Open 19-20]:[Irish Close 18-19]],{1,2,3})),0)</f>
        <v>420</v>
      </c>
      <c r="M2" s="2">
        <f>IFERROR(SUM(LARGE(Table1481114[[#This Row],[Leinster Open 19-20]:[Irish Close 18-19]],{1,2})/2*3),0)</f>
        <v>420</v>
      </c>
      <c r="N2" s="2">
        <f t="shared" ref="N2:N24" si="0">IF(D2=3,L2,M2)</f>
        <v>420</v>
      </c>
    </row>
    <row r="3" spans="1:14" ht="16.5" thickBot="1" x14ac:dyDescent="0.3">
      <c r="A3" s="4">
        <v>2</v>
      </c>
      <c r="B3" s="6" t="s">
        <v>42</v>
      </c>
      <c r="C3" s="2" t="s">
        <v>4</v>
      </c>
      <c r="D3" s="2">
        <v>3</v>
      </c>
      <c r="E3" s="8">
        <v>100</v>
      </c>
      <c r="F3" s="11">
        <v>100</v>
      </c>
      <c r="G3" s="9">
        <v>140</v>
      </c>
      <c r="H3" s="11">
        <v>0</v>
      </c>
      <c r="I3" s="8">
        <v>0</v>
      </c>
      <c r="J3" s="8">
        <v>100</v>
      </c>
      <c r="K3" s="2">
        <f>SUM(Table1481114[[#This Row],[Leinster Open 19-20]:[Irish Close 18-19]])</f>
        <v>440</v>
      </c>
      <c r="L3" s="2">
        <f>IFERROR(SUM(LARGE(Table1481114[[#This Row],[Leinster Open 19-20]:[Irish Close 18-19]],{1,2,3})),0)</f>
        <v>340</v>
      </c>
      <c r="M3" s="2">
        <f>IFERROR(SUM(LARGE(Table1481114[[#This Row],[Leinster Open 19-20]:[Irish Close 18-19]],{1,2})/2*3),0)</f>
        <v>360</v>
      </c>
      <c r="N3" s="2">
        <f t="shared" si="0"/>
        <v>340</v>
      </c>
    </row>
    <row r="4" spans="1:14" ht="16.5" thickBot="1" x14ac:dyDescent="0.3">
      <c r="A4" s="4">
        <v>3</v>
      </c>
      <c r="B4" s="56" t="s">
        <v>40</v>
      </c>
      <c r="C4" s="2" t="s">
        <v>4</v>
      </c>
      <c r="D4" s="2">
        <v>3</v>
      </c>
      <c r="E4" s="8">
        <v>70</v>
      </c>
      <c r="F4" s="11">
        <v>50</v>
      </c>
      <c r="G4" s="9">
        <v>0</v>
      </c>
      <c r="H4" s="11">
        <v>0</v>
      </c>
      <c r="I4" s="8">
        <v>35</v>
      </c>
      <c r="J4" s="8">
        <v>100</v>
      </c>
      <c r="K4" s="2">
        <f>SUM(Table1481114[[#This Row],[Leinster Open 19-20]:[Irish Close 18-19]])</f>
        <v>255</v>
      </c>
      <c r="L4" s="2">
        <f>IFERROR(SUM(LARGE(Table1481114[[#This Row],[Leinster Open 19-20]:[Irish Close 18-19]],{1,2,3})),0)</f>
        <v>220</v>
      </c>
      <c r="M4" s="2">
        <f>IFERROR(SUM(LARGE(Table1481114[[#This Row],[Leinster Open 19-20]:[Irish Close 18-19]],{1,2})/2*3),0)</f>
        <v>255</v>
      </c>
      <c r="N4" s="2">
        <f t="shared" si="0"/>
        <v>220</v>
      </c>
    </row>
    <row r="5" spans="1:14" ht="16.5" thickBot="1" x14ac:dyDescent="0.3">
      <c r="A5" s="4">
        <v>4</v>
      </c>
      <c r="B5" s="6" t="s">
        <v>38</v>
      </c>
      <c r="C5" s="2" t="s">
        <v>4</v>
      </c>
      <c r="D5" s="2">
        <v>3</v>
      </c>
      <c r="E5" s="8">
        <v>0</v>
      </c>
      <c r="F5" s="11">
        <v>70</v>
      </c>
      <c r="G5" s="9">
        <v>0</v>
      </c>
      <c r="H5" s="11">
        <v>0</v>
      </c>
      <c r="I5" s="8">
        <v>0</v>
      </c>
      <c r="J5" s="8">
        <v>140</v>
      </c>
      <c r="K5" s="2">
        <f>SUM(Table1481114[[#This Row],[Leinster Open 19-20]:[Irish Close 18-19]])</f>
        <v>210</v>
      </c>
      <c r="L5" s="2">
        <f>IFERROR(SUM(LARGE(Table1481114[[#This Row],[Leinster Open 19-20]:[Irish Close 18-19]],{1,2,3})),0)</f>
        <v>210</v>
      </c>
      <c r="M5" s="2">
        <f>IFERROR(SUM(LARGE(Table1481114[[#This Row],[Leinster Open 19-20]:[Irish Close 18-19]],{1,2})/2*3),0)</f>
        <v>315</v>
      </c>
      <c r="N5" s="2">
        <f t="shared" si="0"/>
        <v>210</v>
      </c>
    </row>
    <row r="6" spans="1:14" ht="16.5" thickBot="1" x14ac:dyDescent="0.3">
      <c r="A6" s="4">
        <v>5</v>
      </c>
      <c r="B6" s="6" t="s">
        <v>44</v>
      </c>
      <c r="C6" s="2" t="s">
        <v>4</v>
      </c>
      <c r="D6" s="2">
        <v>3</v>
      </c>
      <c r="E6" s="8">
        <v>0</v>
      </c>
      <c r="F6" s="11">
        <v>0</v>
      </c>
      <c r="G6" s="9">
        <v>100</v>
      </c>
      <c r="H6" s="11">
        <v>0</v>
      </c>
      <c r="I6" s="8">
        <v>0</v>
      </c>
      <c r="J6" s="8">
        <v>70</v>
      </c>
      <c r="K6" s="2">
        <f>SUM(Table1481114[[#This Row],[Leinster Open 19-20]:[Irish Close 18-19]])</f>
        <v>170</v>
      </c>
      <c r="L6" s="2">
        <f>IFERROR(SUM(LARGE(Table1481114[[#This Row],[Leinster Open 19-20]:[Irish Close 18-19]],{1,2,3})),0)</f>
        <v>170</v>
      </c>
      <c r="M6" s="2">
        <f>IFERROR(SUM(LARGE(Table1481114[[#This Row],[Leinster Open 19-20]:[Irish Close 18-19]],{1,2})/2*3),0)</f>
        <v>255</v>
      </c>
      <c r="N6" s="2">
        <f t="shared" si="0"/>
        <v>170</v>
      </c>
    </row>
    <row r="7" spans="1:14" ht="16.5" thickBot="1" x14ac:dyDescent="0.3">
      <c r="A7" s="4">
        <v>6</v>
      </c>
      <c r="B7" s="6" t="s">
        <v>43</v>
      </c>
      <c r="C7" s="2" t="s">
        <v>4</v>
      </c>
      <c r="D7" s="2">
        <v>3</v>
      </c>
      <c r="E7" s="8">
        <v>50</v>
      </c>
      <c r="F7" s="11">
        <v>0</v>
      </c>
      <c r="G7" s="9">
        <v>50</v>
      </c>
      <c r="H7" s="11">
        <v>70</v>
      </c>
      <c r="I7" s="8">
        <v>0</v>
      </c>
      <c r="J7" s="8">
        <v>35</v>
      </c>
      <c r="K7" s="2">
        <f>SUM(Table1481114[[#This Row],[Leinster Open 19-20]:[Irish Close 18-19]])</f>
        <v>205</v>
      </c>
      <c r="L7" s="2">
        <f>IFERROR(SUM(LARGE(Table1481114[[#This Row],[Leinster Open 19-20]:[Irish Close 18-19]],{1,2,3})),0)</f>
        <v>170</v>
      </c>
      <c r="M7" s="2">
        <f>IFERROR(SUM(LARGE(Table1481114[[#This Row],[Leinster Open 19-20]:[Irish Close 18-19]],{1,2})/2*3),0)</f>
        <v>180</v>
      </c>
      <c r="N7" s="2">
        <f t="shared" si="0"/>
        <v>170</v>
      </c>
    </row>
    <row r="8" spans="1:14" ht="16.5" thickBot="1" x14ac:dyDescent="0.3">
      <c r="A8" s="4">
        <v>7</v>
      </c>
      <c r="B8" s="6" t="s">
        <v>52</v>
      </c>
      <c r="C8" s="2" t="s">
        <v>4</v>
      </c>
      <c r="D8" s="2">
        <v>3</v>
      </c>
      <c r="E8" s="8">
        <v>35</v>
      </c>
      <c r="F8" s="11">
        <v>35</v>
      </c>
      <c r="G8" s="9">
        <v>70</v>
      </c>
      <c r="H8" s="11">
        <v>50</v>
      </c>
      <c r="I8" s="8">
        <v>0</v>
      </c>
      <c r="J8" s="8">
        <v>0</v>
      </c>
      <c r="K8" s="2">
        <f>SUM(Table1481114[[#This Row],[Leinster Open 19-20]:[Irish Close 18-19]])</f>
        <v>190</v>
      </c>
      <c r="L8" s="2">
        <f>IFERROR(SUM(LARGE(Table1481114[[#This Row],[Leinster Open 19-20]:[Irish Close 18-19]],{1,2,3})),0)</f>
        <v>155</v>
      </c>
      <c r="M8" s="2">
        <f>IFERROR(SUM(LARGE(Table1481114[[#This Row],[Leinster Open 19-20]:[Irish Close 18-19]],{1,2})/2*3),0)</f>
        <v>180</v>
      </c>
      <c r="N8" s="2">
        <f t="shared" si="0"/>
        <v>155</v>
      </c>
    </row>
    <row r="9" spans="1:14" ht="16.5" thickBot="1" x14ac:dyDescent="0.3">
      <c r="A9" s="4">
        <v>8</v>
      </c>
      <c r="B9" s="6" t="s">
        <v>48</v>
      </c>
      <c r="C9" s="2" t="s">
        <v>4</v>
      </c>
      <c r="D9" s="2">
        <v>3</v>
      </c>
      <c r="E9" s="8">
        <v>0</v>
      </c>
      <c r="F9" s="11">
        <v>0</v>
      </c>
      <c r="G9" s="9">
        <v>0</v>
      </c>
      <c r="H9" s="11">
        <v>100</v>
      </c>
      <c r="I9" s="8">
        <v>0</v>
      </c>
      <c r="J9" s="8">
        <v>0</v>
      </c>
      <c r="K9" s="2">
        <f>SUM(Table1481114[[#This Row],[Leinster Open 19-20]:[Irish Close 18-19]])</f>
        <v>100</v>
      </c>
      <c r="L9" s="2">
        <f>IFERROR(SUM(LARGE(Table1481114[[#This Row],[Leinster Open 19-20]:[Irish Close 18-19]],{1,2,3})),0)</f>
        <v>100</v>
      </c>
      <c r="M9" s="2">
        <f>IFERROR(SUM(LARGE(Table1481114[[#This Row],[Leinster Open 19-20]:[Irish Close 18-19]],{1,2})/2*3),0)</f>
        <v>150</v>
      </c>
      <c r="N9" s="2">
        <f t="shared" si="0"/>
        <v>100</v>
      </c>
    </row>
    <row r="10" spans="1:14" ht="16.5" thickBot="1" x14ac:dyDescent="0.3">
      <c r="A10" s="4">
        <v>9</v>
      </c>
      <c r="B10" s="56" t="s">
        <v>152</v>
      </c>
      <c r="C10" s="2" t="s">
        <v>4</v>
      </c>
      <c r="D10" s="2">
        <v>3</v>
      </c>
      <c r="E10" s="8">
        <v>20</v>
      </c>
      <c r="F10" s="10">
        <v>30</v>
      </c>
      <c r="G10" s="9">
        <v>35</v>
      </c>
      <c r="H10" s="11">
        <v>0</v>
      </c>
      <c r="I10" s="8">
        <v>0</v>
      </c>
      <c r="J10" s="8">
        <v>0</v>
      </c>
      <c r="K10" s="2">
        <f>SUM(Table1481114[[#This Row],[Leinster Open 19-20]:[Irish Close 18-19]])</f>
        <v>85</v>
      </c>
      <c r="L10" s="2">
        <f>IFERROR(SUM(LARGE(Table1481114[[#This Row],[Leinster Open 19-20]:[Irish Close 18-19]],{1,2,3})),0)</f>
        <v>85</v>
      </c>
      <c r="M10" s="2">
        <f>IFERROR(SUM(LARGE(Table1481114[[#This Row],[Leinster Open 19-20]:[Irish Close 18-19]],{1,2})/2*3),0)</f>
        <v>97.5</v>
      </c>
      <c r="N10" s="2">
        <f t="shared" si="0"/>
        <v>85</v>
      </c>
    </row>
    <row r="11" spans="1:14" ht="16.5" thickBot="1" x14ac:dyDescent="0.3">
      <c r="A11" s="4">
        <v>10</v>
      </c>
      <c r="B11" s="6" t="s">
        <v>53</v>
      </c>
      <c r="C11" s="2" t="s">
        <v>4</v>
      </c>
      <c r="D11" s="2">
        <v>3</v>
      </c>
      <c r="E11" s="8">
        <v>30</v>
      </c>
      <c r="F11" s="11">
        <v>40</v>
      </c>
      <c r="G11" s="9">
        <v>0</v>
      </c>
      <c r="H11" s="11">
        <v>0</v>
      </c>
      <c r="I11" s="8">
        <v>0</v>
      </c>
      <c r="J11" s="8">
        <v>0</v>
      </c>
      <c r="K11" s="2">
        <f>SUM(Table1481114[[#This Row],[Leinster Open 19-20]:[Irish Close 18-19]])</f>
        <v>70</v>
      </c>
      <c r="L11" s="2">
        <f>IFERROR(SUM(LARGE(Table1481114[[#This Row],[Leinster Open 19-20]:[Irish Close 18-19]],{1,2,3})),0)</f>
        <v>70</v>
      </c>
      <c r="M11" s="2">
        <f>IFERROR(SUM(LARGE(Table1481114[[#This Row],[Leinster Open 19-20]:[Irish Close 18-19]],{1,2})/2*3),0)</f>
        <v>105</v>
      </c>
      <c r="N11" s="2">
        <f t="shared" si="0"/>
        <v>70</v>
      </c>
    </row>
    <row r="12" spans="1:14" ht="16.5" thickBot="1" x14ac:dyDescent="0.3">
      <c r="A12" s="4">
        <v>11</v>
      </c>
      <c r="B12" s="71" t="s">
        <v>126</v>
      </c>
      <c r="C12" s="2" t="s">
        <v>4</v>
      </c>
      <c r="D12" s="2">
        <v>3</v>
      </c>
      <c r="E12" s="27">
        <v>10</v>
      </c>
      <c r="F12" s="27">
        <v>25</v>
      </c>
      <c r="G12" s="9">
        <v>30</v>
      </c>
      <c r="H12" s="27">
        <v>0</v>
      </c>
      <c r="I12" s="27">
        <v>0</v>
      </c>
      <c r="J12" s="27">
        <v>0</v>
      </c>
      <c r="K12" s="49">
        <f>SUM(Table1481114[[#This Row],[Leinster Open 19-20]:[Irish Close 18-19]])</f>
        <v>65</v>
      </c>
      <c r="L12" s="49">
        <f>IFERROR(SUM(LARGE(Table1481114[[#This Row],[Leinster Open 19-20]:[Irish Close 18-19]],{1,2,3})),0)</f>
        <v>65</v>
      </c>
      <c r="M12" s="49">
        <f>IFERROR(SUM(LARGE(Table1481114[[#This Row],[Leinster Open 19-20]:[Irish Close 18-19]],{1,2})/2*3),0)</f>
        <v>82.5</v>
      </c>
      <c r="N12" s="2">
        <f t="shared" si="0"/>
        <v>65</v>
      </c>
    </row>
    <row r="13" spans="1:14" ht="16.5" thickBot="1" x14ac:dyDescent="0.3">
      <c r="A13" s="4">
        <v>12</v>
      </c>
      <c r="B13" s="56" t="s">
        <v>193</v>
      </c>
      <c r="C13" s="2" t="s">
        <v>4</v>
      </c>
      <c r="D13" s="2">
        <v>3</v>
      </c>
      <c r="E13" s="8">
        <v>0</v>
      </c>
      <c r="F13" s="10">
        <v>20</v>
      </c>
      <c r="G13" s="9">
        <v>40</v>
      </c>
      <c r="H13" s="11">
        <v>0</v>
      </c>
      <c r="I13" s="8">
        <v>0</v>
      </c>
      <c r="J13" s="8">
        <v>0</v>
      </c>
      <c r="K13" s="2">
        <f>SUM(Table1481114[[#This Row],[Leinster Open 19-20]:[Irish Close 18-19]])</f>
        <v>60</v>
      </c>
      <c r="L13" s="2">
        <f>IFERROR(SUM(LARGE(Table1481114[[#This Row],[Leinster Open 19-20]:[Irish Close 18-19]],{1,2,3})),0)</f>
        <v>60</v>
      </c>
      <c r="M13" s="2">
        <f>IFERROR(SUM(LARGE(Table1481114[[#This Row],[Leinster Open 19-20]:[Irish Close 18-19]],{1,2})/2*3),0)</f>
        <v>90</v>
      </c>
      <c r="N13" s="2">
        <f t="shared" si="0"/>
        <v>60</v>
      </c>
    </row>
    <row r="14" spans="1:14" ht="16.5" thickBot="1" x14ac:dyDescent="0.3">
      <c r="A14" s="4">
        <v>13</v>
      </c>
      <c r="B14" s="6" t="s">
        <v>45</v>
      </c>
      <c r="C14" s="2" t="s">
        <v>4</v>
      </c>
      <c r="D14" s="2">
        <v>3</v>
      </c>
      <c r="E14" s="8">
        <v>0</v>
      </c>
      <c r="F14" s="11">
        <v>0</v>
      </c>
      <c r="G14" s="9">
        <v>0</v>
      </c>
      <c r="H14" s="11">
        <v>0</v>
      </c>
      <c r="I14" s="8">
        <v>0</v>
      </c>
      <c r="J14" s="8">
        <v>50</v>
      </c>
      <c r="K14" s="2">
        <f>SUM(Table1481114[[#This Row],[Leinster Open 19-20]:[Irish Close 18-19]])</f>
        <v>50</v>
      </c>
      <c r="L14" s="2">
        <f>IFERROR(SUM(LARGE(Table1481114[[#This Row],[Leinster Open 19-20]:[Irish Close 18-19]],{1,2,3})),0)</f>
        <v>50</v>
      </c>
      <c r="M14" s="2">
        <f>IFERROR(SUM(LARGE(Table1481114[[#This Row],[Leinster Open 19-20]:[Irish Close 18-19]],{1,2})/2*3),0)</f>
        <v>75</v>
      </c>
      <c r="N14" s="2">
        <f t="shared" si="0"/>
        <v>50</v>
      </c>
    </row>
    <row r="15" spans="1:14" ht="16.5" thickBot="1" x14ac:dyDescent="0.3">
      <c r="A15" s="4">
        <v>14</v>
      </c>
      <c r="B15" s="6" t="s">
        <v>123</v>
      </c>
      <c r="C15" s="2" t="s">
        <v>4</v>
      </c>
      <c r="D15" s="2">
        <v>3</v>
      </c>
      <c r="E15" s="8">
        <v>40</v>
      </c>
      <c r="F15" s="11">
        <v>0</v>
      </c>
      <c r="G15" s="9">
        <v>0</v>
      </c>
      <c r="H15" s="11">
        <v>0</v>
      </c>
      <c r="I15" s="8">
        <v>0</v>
      </c>
      <c r="J15" s="8">
        <v>0</v>
      </c>
      <c r="K15" s="2">
        <f>SUM(Table1481114[[#This Row],[Leinster Open 19-20]:[Irish Close 18-19]])</f>
        <v>40</v>
      </c>
      <c r="L15" s="2">
        <f>IFERROR(SUM(LARGE(Table1481114[[#This Row],[Leinster Open 19-20]:[Irish Close 18-19]],{1,2,3})),0)</f>
        <v>40</v>
      </c>
      <c r="M15" s="2">
        <f>IFERROR(SUM(LARGE(Table1481114[[#This Row],[Leinster Open 19-20]:[Irish Close 18-19]],{1,2})/2*3),0)</f>
        <v>60</v>
      </c>
      <c r="N15" s="2">
        <f t="shared" si="0"/>
        <v>40</v>
      </c>
    </row>
    <row r="16" spans="1:14" ht="16.5" thickBot="1" x14ac:dyDescent="0.3">
      <c r="A16" s="4">
        <v>15</v>
      </c>
      <c r="B16" s="57" t="s">
        <v>49</v>
      </c>
      <c r="C16" s="2" t="s">
        <v>4</v>
      </c>
      <c r="D16" s="2">
        <v>3</v>
      </c>
      <c r="E16" s="8">
        <v>0</v>
      </c>
      <c r="F16" s="8">
        <v>0</v>
      </c>
      <c r="G16" s="9">
        <v>0</v>
      </c>
      <c r="H16" s="8">
        <v>0</v>
      </c>
      <c r="I16" s="8">
        <v>0</v>
      </c>
      <c r="J16" s="8">
        <v>40</v>
      </c>
      <c r="K16" s="2">
        <f>SUM(Table1481114[[#This Row],[Leinster Open 19-20]:[Irish Close 18-19]])</f>
        <v>40</v>
      </c>
      <c r="L16" s="2">
        <f>IFERROR(SUM(LARGE(Table1481114[[#This Row],[Leinster Open 19-20]:[Irish Close 18-19]],{1,2,3})),0)</f>
        <v>40</v>
      </c>
      <c r="M16" s="2">
        <f>IFERROR(SUM(LARGE(Table1481114[[#This Row],[Leinster Open 19-20]:[Irish Close 18-19]],{1,2})/2*3),0)</f>
        <v>60</v>
      </c>
      <c r="N16" s="2">
        <f t="shared" si="0"/>
        <v>40</v>
      </c>
    </row>
    <row r="17" spans="1:14" ht="16.5" thickBot="1" x14ac:dyDescent="0.3">
      <c r="A17" s="4">
        <v>16</v>
      </c>
      <c r="B17" s="57" t="s">
        <v>185</v>
      </c>
      <c r="C17" s="2" t="s">
        <v>4</v>
      </c>
      <c r="D17" s="2">
        <v>3</v>
      </c>
      <c r="E17" s="8">
        <v>0</v>
      </c>
      <c r="F17" s="8">
        <v>10</v>
      </c>
      <c r="G17" s="9">
        <v>25</v>
      </c>
      <c r="H17" s="8">
        <v>0</v>
      </c>
      <c r="I17" s="8">
        <v>0</v>
      </c>
      <c r="J17" s="8">
        <v>0</v>
      </c>
      <c r="K17" s="2">
        <f>SUM(Table1481114[[#This Row],[Leinster Open 19-20]:[Irish Close 18-19]])</f>
        <v>35</v>
      </c>
      <c r="L17" s="2">
        <f>IFERROR(SUM(LARGE(Table1481114[[#This Row],[Leinster Open 19-20]:[Irish Close 18-19]],{1,2,3})),0)</f>
        <v>35</v>
      </c>
      <c r="M17" s="2">
        <f>IFERROR(SUM(LARGE(Table1481114[[#This Row],[Leinster Open 19-20]:[Irish Close 18-19]],{1,2})/2*3),0)</f>
        <v>52.5</v>
      </c>
      <c r="N17" s="2">
        <f t="shared" si="0"/>
        <v>35</v>
      </c>
    </row>
    <row r="18" spans="1:14" ht="16.5" thickBot="1" x14ac:dyDescent="0.3">
      <c r="A18" s="4">
        <v>17</v>
      </c>
      <c r="B18" s="49" t="s">
        <v>124</v>
      </c>
      <c r="C18" s="2" t="s">
        <v>4</v>
      </c>
      <c r="D18" s="2">
        <v>3</v>
      </c>
      <c r="E18" s="8">
        <v>25</v>
      </c>
      <c r="F18" s="8">
        <v>0</v>
      </c>
      <c r="G18" s="9">
        <v>0</v>
      </c>
      <c r="H18" s="8">
        <v>0</v>
      </c>
      <c r="I18" s="8">
        <v>0</v>
      </c>
      <c r="J18" s="8">
        <v>0</v>
      </c>
      <c r="K18" s="2">
        <f>SUM(Table1481114[[#This Row],[Leinster Open 19-20]:[Irish Close 18-19]])</f>
        <v>25</v>
      </c>
      <c r="L18" s="2">
        <f>IFERROR(SUM(LARGE(Table1481114[[#This Row],[Leinster Open 19-20]:[Irish Close 18-19]],{1,2,3})),0)</f>
        <v>25</v>
      </c>
      <c r="M18" s="2">
        <f>IFERROR(SUM(LARGE(Table1481114[[#This Row],[Leinster Open 19-20]:[Irish Close 18-19]],{1,2})/2*3),0)</f>
        <v>37.5</v>
      </c>
      <c r="N18" s="2">
        <f t="shared" si="0"/>
        <v>25</v>
      </c>
    </row>
    <row r="19" spans="1:14" ht="16.5" thickBot="1" x14ac:dyDescent="0.3">
      <c r="A19" s="4">
        <v>18</v>
      </c>
      <c r="B19" s="57" t="s">
        <v>159</v>
      </c>
      <c r="C19" s="2" t="s">
        <v>4</v>
      </c>
      <c r="D19" s="2">
        <v>3</v>
      </c>
      <c r="E19" s="8">
        <v>0</v>
      </c>
      <c r="F19" s="5">
        <v>15</v>
      </c>
      <c r="G19" s="9">
        <v>0</v>
      </c>
      <c r="H19" s="8">
        <v>0</v>
      </c>
      <c r="I19" s="8">
        <v>0</v>
      </c>
      <c r="J19" s="8">
        <v>0</v>
      </c>
      <c r="K19" s="2">
        <f>SUM(Table1481114[[#This Row],[Leinster Open 19-20]:[Irish Close 18-19]])</f>
        <v>15</v>
      </c>
      <c r="L19" s="2">
        <f>IFERROR(SUM(LARGE(Table1481114[[#This Row],[Leinster Open 19-20]:[Irish Close 18-19]],{1,2,3})),0)</f>
        <v>15</v>
      </c>
      <c r="M19" s="2">
        <f>IFERROR(SUM(LARGE(Table1481114[[#This Row],[Leinster Open 19-20]:[Irish Close 18-19]],{1,2})/2*3),0)</f>
        <v>22.5</v>
      </c>
      <c r="N19" s="2">
        <f t="shared" si="0"/>
        <v>15</v>
      </c>
    </row>
    <row r="20" spans="1:14" ht="16.5" thickBot="1" x14ac:dyDescent="0.3">
      <c r="A20" s="4">
        <v>19</v>
      </c>
      <c r="B20" s="49" t="s">
        <v>125</v>
      </c>
      <c r="C20" s="2" t="s">
        <v>4</v>
      </c>
      <c r="D20" s="2">
        <v>3</v>
      </c>
      <c r="E20" s="58">
        <v>15</v>
      </c>
      <c r="F20" s="58">
        <v>0</v>
      </c>
      <c r="G20" s="9">
        <v>0</v>
      </c>
      <c r="H20" s="58">
        <v>0</v>
      </c>
      <c r="I20" s="58"/>
      <c r="J20" s="58">
        <v>0</v>
      </c>
      <c r="K20" s="2">
        <f>SUM(Table1481114[[#This Row],[Leinster Open 19-20]:[Irish Close 18-19]])</f>
        <v>15</v>
      </c>
      <c r="L20" s="2">
        <f>IFERROR(SUM(LARGE(Table1481114[[#This Row],[Leinster Open 19-20]:[Irish Close 18-19]],{1,2,3})),0)</f>
        <v>15</v>
      </c>
      <c r="M20" s="2">
        <f>IFERROR(SUM(LARGE(Table1481114[[#This Row],[Leinster Open 19-20]:[Irish Close 18-19]],{1,2})/2*3),0)</f>
        <v>22.5</v>
      </c>
      <c r="N20" s="2">
        <f t="shared" si="0"/>
        <v>15</v>
      </c>
    </row>
    <row r="21" spans="1:14" ht="16.5" thickBot="1" x14ac:dyDescent="0.3">
      <c r="A21" s="4">
        <v>20</v>
      </c>
      <c r="B21" s="57" t="s">
        <v>188</v>
      </c>
      <c r="C21" s="2" t="s">
        <v>4</v>
      </c>
      <c r="D21" s="2">
        <v>3</v>
      </c>
      <c r="E21" s="8">
        <v>10</v>
      </c>
      <c r="F21" s="11">
        <v>0</v>
      </c>
      <c r="G21" s="9">
        <v>0</v>
      </c>
      <c r="H21" s="11">
        <v>0</v>
      </c>
      <c r="I21" s="6">
        <v>0</v>
      </c>
      <c r="J21" s="8">
        <v>0</v>
      </c>
      <c r="K21" s="2">
        <f>SUM(Table1481114[[#This Row],[Leinster Open 19-20]:[Irish Close 18-19]])</f>
        <v>10</v>
      </c>
      <c r="L21" s="2">
        <f>IFERROR(SUM(LARGE(Table1481114[[#This Row],[Leinster Open 19-20]:[Irish Close 18-19]],{1,2,3})),0)</f>
        <v>10</v>
      </c>
      <c r="M21" s="2">
        <f>IFERROR(SUM(LARGE(Table1481114[[#This Row],[Leinster Open 19-20]:[Irish Close 18-19]],{1,2})/2*3),0)</f>
        <v>15</v>
      </c>
      <c r="N21" s="2">
        <f t="shared" si="0"/>
        <v>10</v>
      </c>
    </row>
    <row r="22" spans="1:14" ht="16.5" thickBot="1" x14ac:dyDescent="0.3">
      <c r="A22" s="4">
        <v>21</v>
      </c>
      <c r="B22" s="6"/>
      <c r="C22" s="2" t="s">
        <v>4</v>
      </c>
      <c r="D22" s="2">
        <v>3</v>
      </c>
      <c r="E22" s="8">
        <v>0</v>
      </c>
      <c r="F22" s="10">
        <v>0</v>
      </c>
      <c r="G22" s="9">
        <v>0</v>
      </c>
      <c r="H22" s="11">
        <v>0</v>
      </c>
      <c r="I22" s="6">
        <v>0</v>
      </c>
      <c r="J22" s="8">
        <v>0</v>
      </c>
      <c r="K22" s="2">
        <f>SUM(Table1481114[[#This Row],[Leinster Open 19-20]:[Irish Close 18-19]])</f>
        <v>0</v>
      </c>
      <c r="L22" s="2">
        <f>IFERROR(SUM(LARGE(Table1481114[[#This Row],[Leinster Open 19-20]:[Irish Close 18-19]],{1,2,3})),0)</f>
        <v>0</v>
      </c>
      <c r="M22" s="2">
        <f>IFERROR(SUM(LARGE(Table1481114[[#This Row],[Leinster Open 19-20]:[Irish Close 18-19]],{1,2})/2*3),0)</f>
        <v>0</v>
      </c>
      <c r="N22" s="2">
        <f t="shared" si="0"/>
        <v>0</v>
      </c>
    </row>
    <row r="23" spans="1:14" ht="16.5" thickBot="1" x14ac:dyDescent="0.3">
      <c r="A23" s="4">
        <v>22</v>
      </c>
      <c r="B23" s="61"/>
      <c r="C23" s="2" t="s">
        <v>4</v>
      </c>
      <c r="D23" s="2">
        <v>3</v>
      </c>
      <c r="E23" s="62">
        <v>0</v>
      </c>
      <c r="F23" s="72">
        <v>0</v>
      </c>
      <c r="G23" s="9">
        <v>0</v>
      </c>
      <c r="H23" s="62">
        <v>0</v>
      </c>
      <c r="I23" s="62">
        <v>0</v>
      </c>
      <c r="J23" s="62">
        <v>0</v>
      </c>
      <c r="K23" s="2">
        <f>SUM(Table1481114[[#This Row],[Leinster Open 19-20]:[Irish Close 18-19]])</f>
        <v>0</v>
      </c>
      <c r="L23" s="2">
        <f>IFERROR(SUM(LARGE(Table1481114[[#This Row],[Leinster Open 19-20]:[Irish Close 18-19]],{1,2,3})),0)</f>
        <v>0</v>
      </c>
      <c r="M23" s="2">
        <f>IFERROR(SUM(LARGE(Table1481114[[#This Row],[Leinster Open 19-20]:[Irish Close 18-19]],{1,2})/2*3),0)</f>
        <v>0</v>
      </c>
      <c r="N23" s="2">
        <f t="shared" si="0"/>
        <v>0</v>
      </c>
    </row>
    <row r="24" spans="1:14" ht="16.5" thickBot="1" x14ac:dyDescent="0.3">
      <c r="A24" s="4">
        <v>23</v>
      </c>
      <c r="B24" s="59"/>
      <c r="C24" s="2" t="s">
        <v>4</v>
      </c>
      <c r="D24" s="2">
        <v>3</v>
      </c>
      <c r="E24" s="28">
        <v>0</v>
      </c>
      <c r="F24" s="28">
        <v>0</v>
      </c>
      <c r="G24" s="9">
        <v>0</v>
      </c>
      <c r="H24" s="28">
        <v>0</v>
      </c>
      <c r="I24" s="28">
        <v>0</v>
      </c>
      <c r="J24" s="28">
        <v>0</v>
      </c>
      <c r="K24" s="49">
        <f>SUM(Table1481114[[#This Row],[Leinster Open 19-20]:[Irish Close 18-19]])</f>
        <v>0</v>
      </c>
      <c r="L24" s="49">
        <f>IFERROR(SUM(LARGE(Table1481114[[#This Row],[Leinster Open 19-20]:[Irish Close 18-19]],{1,2,3})),0)</f>
        <v>0</v>
      </c>
      <c r="M24" s="49">
        <f>IFERROR(SUM(LARGE(Table1481114[[#This Row],[Leinster Open 19-20]:[Irish Close 18-19]],{1,2})/2*3),0)</f>
        <v>0</v>
      </c>
      <c r="N24" s="2">
        <f t="shared" si="0"/>
        <v>0</v>
      </c>
    </row>
    <row r="26" spans="1:14" x14ac:dyDescent="0.25">
      <c r="B26" s="60" t="s">
        <v>150</v>
      </c>
      <c r="C26" s="55" t="s">
        <v>151</v>
      </c>
      <c r="D26" s="55"/>
      <c r="E26" s="55"/>
      <c r="F26" s="55"/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80" zoomScaleNormal="80" workbookViewId="0">
      <selection activeCell="B5" sqref="B5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30" customHeight="1" thickBot="1" x14ac:dyDescent="0.3">
      <c r="A1" s="21" t="s">
        <v>24</v>
      </c>
      <c r="B1" s="1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16" t="s">
        <v>68</v>
      </c>
      <c r="C2" t="s">
        <v>4</v>
      </c>
      <c r="D2" s="2">
        <v>3</v>
      </c>
      <c r="E2" s="8">
        <v>100</v>
      </c>
      <c r="F2" s="8">
        <v>140</v>
      </c>
      <c r="G2" s="9">
        <v>140</v>
      </c>
      <c r="H2" s="8">
        <v>0</v>
      </c>
      <c r="I2" s="8">
        <v>0</v>
      </c>
      <c r="J2" s="8">
        <v>0</v>
      </c>
      <c r="K2">
        <f>SUM(Table1481117[[#This Row],[Leinster Open 19-20]:[Irish Close 18-19]])</f>
        <v>380</v>
      </c>
      <c r="L2">
        <f>IFERROR(SUM(LARGE(Table1481117[[#This Row],[Leinster Open 19-20]:[Irish Close 18-19]],{1,2,3})),0)</f>
        <v>380</v>
      </c>
      <c r="M2">
        <f>IFERROR(SUM(LARGE(Table1481117[[#This Row],[Leinster Open 19-20]:[Irish Close 18-19]],{1,2})/2*3),0)</f>
        <v>420</v>
      </c>
      <c r="N2">
        <f t="shared" ref="N2:N9" si="0">IF(D2=3,L2,M2)</f>
        <v>380</v>
      </c>
    </row>
    <row r="3" spans="1:14" ht="16.5" thickBot="1" x14ac:dyDescent="0.3">
      <c r="A3" s="4">
        <v>2</v>
      </c>
      <c r="B3" s="16" t="s">
        <v>54</v>
      </c>
      <c r="C3" t="s">
        <v>4</v>
      </c>
      <c r="D3" s="2">
        <v>3</v>
      </c>
      <c r="E3" s="8">
        <v>140</v>
      </c>
      <c r="F3" s="8">
        <v>0</v>
      </c>
      <c r="G3" s="9">
        <v>0</v>
      </c>
      <c r="H3" s="8">
        <v>0</v>
      </c>
      <c r="I3" s="8">
        <v>0</v>
      </c>
      <c r="J3" s="8">
        <v>140</v>
      </c>
      <c r="K3">
        <f>SUM(Table1481117[[#This Row],[Leinster Open 19-20]:[Irish Close 18-19]])</f>
        <v>280</v>
      </c>
      <c r="L3">
        <f>IFERROR(SUM(LARGE(Table1481117[[#This Row],[Leinster Open 19-20]:[Irish Close 18-19]],{1,2,3})),0)</f>
        <v>280</v>
      </c>
      <c r="M3">
        <f>IFERROR(SUM(LARGE(Table1481117[[#This Row],[Leinster Open 19-20]:[Irish Close 18-19]],{1,2})/2*3),0)</f>
        <v>420</v>
      </c>
      <c r="N3">
        <f t="shared" si="0"/>
        <v>280</v>
      </c>
    </row>
    <row r="4" spans="1:14" ht="16.5" thickBot="1" x14ac:dyDescent="0.3">
      <c r="A4" s="4">
        <v>3</v>
      </c>
      <c r="B4" s="18" t="s">
        <v>113</v>
      </c>
      <c r="C4" t="s">
        <v>4</v>
      </c>
      <c r="D4" s="2">
        <v>3</v>
      </c>
      <c r="E4" s="8">
        <v>70</v>
      </c>
      <c r="F4" s="8">
        <v>100</v>
      </c>
      <c r="G4" s="9">
        <v>0</v>
      </c>
      <c r="H4" s="8">
        <v>0</v>
      </c>
      <c r="I4" s="8">
        <v>0</v>
      </c>
      <c r="J4" s="8">
        <v>0</v>
      </c>
      <c r="K4">
        <f>SUM(Table1481117[[#This Row],[Leinster Open 19-20]:[Irish Close 18-19]])</f>
        <v>170</v>
      </c>
      <c r="L4">
        <f>IFERROR(SUM(LARGE(Table1481117[[#This Row],[Leinster Open 19-20]:[Irish Close 18-19]],{1,2,3})),0)</f>
        <v>170</v>
      </c>
      <c r="M4">
        <f>IFERROR(SUM(LARGE(Table1481117[[#This Row],[Leinster Open 19-20]:[Irish Close 18-19]],{1,2})/2*3),0)</f>
        <v>255</v>
      </c>
      <c r="N4">
        <f t="shared" si="0"/>
        <v>170</v>
      </c>
    </row>
    <row r="5" spans="1:14" ht="16.5" thickBot="1" x14ac:dyDescent="0.3">
      <c r="A5" s="4">
        <v>4</v>
      </c>
      <c r="B5" s="17" t="s">
        <v>128</v>
      </c>
      <c r="C5" t="s">
        <v>4</v>
      </c>
      <c r="D5" s="2">
        <v>3</v>
      </c>
      <c r="E5" s="8">
        <v>40</v>
      </c>
      <c r="F5" s="8">
        <v>0</v>
      </c>
      <c r="G5" s="9">
        <v>100</v>
      </c>
      <c r="H5" s="8">
        <v>0</v>
      </c>
      <c r="I5" s="8">
        <v>0</v>
      </c>
      <c r="J5" s="8">
        <v>0</v>
      </c>
      <c r="K5">
        <f>SUM(Table1481117[[#This Row],[Leinster Open 19-20]:[Irish Close 18-19]])</f>
        <v>140</v>
      </c>
      <c r="L5">
        <f>IFERROR(SUM(LARGE(Table1481117[[#This Row],[Leinster Open 19-20]:[Irish Close 18-19]],{1,2,3})),0)</f>
        <v>140</v>
      </c>
      <c r="M5">
        <f>IFERROR(SUM(LARGE(Table1481117[[#This Row],[Leinster Open 19-20]:[Irish Close 18-19]],{1,2})/2*3),0)</f>
        <v>210</v>
      </c>
      <c r="N5">
        <f t="shared" si="0"/>
        <v>140</v>
      </c>
    </row>
    <row r="6" spans="1:14" ht="16.5" thickBot="1" x14ac:dyDescent="0.3">
      <c r="A6" s="4">
        <v>5</v>
      </c>
      <c r="B6" s="18" t="s">
        <v>127</v>
      </c>
      <c r="C6" t="s">
        <v>4</v>
      </c>
      <c r="D6" s="2">
        <v>3</v>
      </c>
      <c r="E6" s="8">
        <v>50</v>
      </c>
      <c r="F6" s="8">
        <v>0</v>
      </c>
      <c r="G6" s="9">
        <v>0</v>
      </c>
      <c r="H6" s="8">
        <v>0</v>
      </c>
      <c r="I6" s="8">
        <v>0</v>
      </c>
      <c r="J6" s="8">
        <v>0</v>
      </c>
      <c r="K6">
        <f>SUM(Table1481117[[#This Row],[Leinster Open 19-20]:[Irish Close 18-19]])</f>
        <v>50</v>
      </c>
      <c r="L6">
        <f>IFERROR(SUM(LARGE(Table1481117[[#This Row],[Leinster Open 19-20]:[Irish Close 18-19]],{1,2,3})),0)</f>
        <v>50</v>
      </c>
      <c r="M6">
        <f>IFERROR(SUM(LARGE(Table1481117[[#This Row],[Leinster Open 19-20]:[Irish Close 18-19]],{1,2})/2*3),0)</f>
        <v>75</v>
      </c>
      <c r="N6">
        <f t="shared" si="0"/>
        <v>50</v>
      </c>
    </row>
    <row r="7" spans="1:14" ht="16.5" thickBot="1" x14ac:dyDescent="0.3">
      <c r="A7" s="4">
        <v>6</v>
      </c>
      <c r="B7" s="18" t="s">
        <v>129</v>
      </c>
      <c r="C7" t="s">
        <v>4</v>
      </c>
      <c r="D7" s="2">
        <v>3</v>
      </c>
      <c r="E7" s="8">
        <v>35</v>
      </c>
      <c r="F7" s="8">
        <v>0</v>
      </c>
      <c r="G7" s="9">
        <v>0</v>
      </c>
      <c r="H7" s="8">
        <v>0</v>
      </c>
      <c r="I7" s="8">
        <v>0</v>
      </c>
      <c r="J7" s="8">
        <v>0</v>
      </c>
      <c r="K7">
        <f>SUM(Table1481117[[#This Row],[Leinster Open 19-20]:[Irish Close 18-19]])</f>
        <v>35</v>
      </c>
      <c r="L7">
        <f>IFERROR(SUM(LARGE(Table1481117[[#This Row],[Leinster Open 19-20]:[Irish Close 18-19]],{1,2,3})),0)</f>
        <v>35</v>
      </c>
      <c r="M7">
        <f>IFERROR(SUM(LARGE(Table1481117[[#This Row],[Leinster Open 19-20]:[Irish Close 18-19]],{1,2})/2*3),0)</f>
        <v>52.5</v>
      </c>
      <c r="N7">
        <f t="shared" si="0"/>
        <v>35</v>
      </c>
    </row>
    <row r="8" spans="1:14" ht="16.5" thickBot="1" x14ac:dyDescent="0.3">
      <c r="A8" s="4">
        <v>7</v>
      </c>
      <c r="B8" s="16" t="s">
        <v>130</v>
      </c>
      <c r="C8" t="s">
        <v>4</v>
      </c>
      <c r="D8" s="2">
        <v>3</v>
      </c>
      <c r="E8" s="8">
        <v>25</v>
      </c>
      <c r="F8" s="8">
        <v>0</v>
      </c>
      <c r="G8" s="9">
        <v>0</v>
      </c>
      <c r="H8" s="8">
        <v>0</v>
      </c>
      <c r="I8" s="8">
        <v>0</v>
      </c>
      <c r="J8" s="8">
        <v>0</v>
      </c>
      <c r="K8">
        <f>SUM(Table1481117[[#This Row],[Leinster Open 19-20]:[Irish Close 18-19]])</f>
        <v>25</v>
      </c>
      <c r="L8">
        <f>IFERROR(SUM(LARGE(Table1481117[[#This Row],[Leinster Open 19-20]:[Irish Close 18-19]],{1,2,3})),0)</f>
        <v>25</v>
      </c>
      <c r="M8">
        <f>IFERROR(SUM(LARGE(Table1481117[[#This Row],[Leinster Open 19-20]:[Irish Close 18-19]],{1,2})/2*3),0)</f>
        <v>37.5</v>
      </c>
      <c r="N8">
        <f t="shared" si="0"/>
        <v>25</v>
      </c>
    </row>
    <row r="9" spans="1:14" ht="16.5" thickBot="1" x14ac:dyDescent="0.3">
      <c r="G9" s="9">
        <v>0</v>
      </c>
      <c r="K9">
        <f>SUM(Table1481117[[#This Row],[Leinster Open 19-20]:[Irish Close 18-19]])</f>
        <v>0</v>
      </c>
      <c r="L9">
        <f>IFERROR(SUM(LARGE(Table1481117[[#This Row],[Leinster Open 19-20]:[Irish Close 18-19]],{1,2,3})),0)</f>
        <v>0</v>
      </c>
      <c r="M9">
        <f>IFERROR(SUM(LARGE(Table1481117[[#This Row],[Leinster Open 19-20]:[Irish Close 18-19]],{1,2})/2*3),0)</f>
        <v>0</v>
      </c>
      <c r="N9">
        <f t="shared" si="0"/>
        <v>0</v>
      </c>
    </row>
    <row r="10" spans="1:14" x14ac:dyDescent="0.25">
      <c r="B10" s="54" t="s">
        <v>150</v>
      </c>
      <c r="C10" s="53" t="s">
        <v>151</v>
      </c>
      <c r="D10" s="55"/>
      <c r="E10" s="53"/>
      <c r="F10" s="53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70" zoomScaleNormal="70" workbookViewId="0">
      <selection activeCell="H7" sqref="H7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25" bestFit="1" customWidth="1"/>
    <col min="6" max="6" width="26" style="2" bestFit="1" customWidth="1"/>
    <col min="7" max="7" width="25" bestFit="1" customWidth="1"/>
    <col min="8" max="8" width="23.140625" bestFit="1" customWidth="1"/>
    <col min="9" max="9" width="0.85546875" customWidth="1"/>
    <col min="10" max="10" width="21.570312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5" s="1" customFormat="1" ht="30.75" customHeight="1" thickBot="1" x14ac:dyDescent="0.3">
      <c r="A1" s="21" t="s">
        <v>24</v>
      </c>
      <c r="B1" s="1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156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  <c r="O1" s="1" t="s">
        <v>190</v>
      </c>
    </row>
    <row r="2" spans="1:15" ht="16.5" thickBot="1" x14ac:dyDescent="0.3">
      <c r="A2" s="4">
        <v>1</v>
      </c>
      <c r="B2" s="22" t="s">
        <v>15</v>
      </c>
      <c r="C2" t="s">
        <v>4</v>
      </c>
      <c r="D2" s="2">
        <v>3</v>
      </c>
      <c r="E2" s="8">
        <v>100</v>
      </c>
      <c r="F2" s="52">
        <v>0</v>
      </c>
      <c r="G2" s="9">
        <v>140</v>
      </c>
      <c r="H2" s="9">
        <v>100</v>
      </c>
      <c r="I2" s="8">
        <v>0</v>
      </c>
      <c r="J2" s="8">
        <v>70</v>
      </c>
      <c r="K2">
        <f>SUM(Table148111720[[#This Row],[Leinster Open 19-20]:[Irish Close 18-19]])</f>
        <v>410</v>
      </c>
      <c r="L2">
        <f>IFERROR(SUM(LARGE(Table148111720[[#This Row],[Leinster Open 19-20]:[Irish Close 18-19]],{1,2,3})),0)</f>
        <v>340</v>
      </c>
      <c r="M2">
        <f>IFERROR(SUM(LARGE(Table148111720[[#This Row],[Leinster Open 19-20]:[Irish Close 18-19]],{1,2})/2*3),0)</f>
        <v>360</v>
      </c>
      <c r="N2">
        <f t="shared" ref="N2:N18" si="0">IF(D2=3,L2,M2)</f>
        <v>340</v>
      </c>
    </row>
    <row r="3" spans="1:15" ht="16.5" thickBot="1" x14ac:dyDescent="0.3">
      <c r="A3" s="4">
        <v>2</v>
      </c>
      <c r="B3" s="23" t="s">
        <v>9</v>
      </c>
      <c r="C3" t="s">
        <v>4</v>
      </c>
      <c r="D3" s="2">
        <v>3</v>
      </c>
      <c r="E3" s="8">
        <v>0</v>
      </c>
      <c r="F3" s="11">
        <v>0</v>
      </c>
      <c r="G3" s="9">
        <v>100</v>
      </c>
      <c r="H3" s="11">
        <v>0</v>
      </c>
      <c r="I3" s="8">
        <v>0</v>
      </c>
      <c r="J3" s="8">
        <v>140</v>
      </c>
      <c r="K3">
        <f>SUM(Table148111720[[#This Row],[Leinster Open 19-20]:[Irish Close 18-19]])</f>
        <v>240</v>
      </c>
      <c r="L3">
        <f>IFERROR(SUM(LARGE(Table148111720[[#This Row],[Leinster Open 19-20]:[Irish Close 18-19]],{1,2,3})),0)</f>
        <v>240</v>
      </c>
      <c r="M3">
        <f>IFERROR(SUM(LARGE(Table148111720[[#This Row],[Leinster Open 19-20]:[Irish Close 18-19]],{1,2})/2*3),0)</f>
        <v>360</v>
      </c>
      <c r="N3">
        <f t="shared" si="0"/>
        <v>240</v>
      </c>
    </row>
    <row r="4" spans="1:15" ht="16.5" thickBot="1" x14ac:dyDescent="0.3">
      <c r="A4" s="4">
        <v>3</v>
      </c>
      <c r="B4" s="23" t="s">
        <v>11</v>
      </c>
      <c r="C4" t="s">
        <v>4</v>
      </c>
      <c r="D4" s="2">
        <v>3</v>
      </c>
      <c r="E4" s="8">
        <v>50</v>
      </c>
      <c r="F4" s="11">
        <v>140</v>
      </c>
      <c r="G4" s="9">
        <v>0</v>
      </c>
      <c r="H4" s="11">
        <v>0</v>
      </c>
      <c r="I4" s="8">
        <v>0</v>
      </c>
      <c r="J4" s="8">
        <v>40</v>
      </c>
      <c r="K4">
        <f>SUM(Table148111720[[#This Row],[Leinster Open 19-20]:[Irish Close 18-19]])</f>
        <v>230</v>
      </c>
      <c r="L4">
        <f>IFERROR(SUM(LARGE(Table148111720[[#This Row],[Leinster Open 19-20]:[Irish Close 18-19]],{1,2,3})),0)</f>
        <v>230</v>
      </c>
      <c r="M4">
        <f>IFERROR(SUM(LARGE(Table148111720[[#This Row],[Leinster Open 19-20]:[Irish Close 18-19]],{1,2})/2*3),0)</f>
        <v>285</v>
      </c>
      <c r="N4">
        <f t="shared" si="0"/>
        <v>230</v>
      </c>
    </row>
    <row r="5" spans="1:15" ht="16.5" thickBot="1" x14ac:dyDescent="0.3">
      <c r="A5" s="4">
        <v>4</v>
      </c>
      <c r="B5" s="23" t="s">
        <v>13</v>
      </c>
      <c r="C5" t="s">
        <v>4</v>
      </c>
      <c r="D5" s="2">
        <v>3</v>
      </c>
      <c r="E5" s="8">
        <v>70</v>
      </c>
      <c r="F5" s="11">
        <v>0</v>
      </c>
      <c r="G5" s="9">
        <v>0</v>
      </c>
      <c r="H5" s="11">
        <v>140</v>
      </c>
      <c r="I5" s="8">
        <v>0</v>
      </c>
      <c r="J5" s="8">
        <v>0</v>
      </c>
      <c r="K5">
        <f>SUM(Table148111720[[#This Row],[Leinster Open 19-20]:[Irish Close 18-19]])</f>
        <v>210</v>
      </c>
      <c r="L5">
        <f>IFERROR(SUM(LARGE(Table148111720[[#This Row],[Leinster Open 19-20]:[Irish Close 18-19]],{1,2,3})),0)</f>
        <v>210</v>
      </c>
      <c r="M5">
        <f>IFERROR(SUM(LARGE(Table148111720[[#This Row],[Leinster Open 19-20]:[Irish Close 18-19]],{1,2})/2*3),0)</f>
        <v>315</v>
      </c>
      <c r="N5">
        <f t="shared" si="0"/>
        <v>210</v>
      </c>
    </row>
    <row r="6" spans="1:15" ht="16.5" thickBot="1" x14ac:dyDescent="0.3">
      <c r="A6" s="4">
        <v>5</v>
      </c>
      <c r="B6" s="23" t="s">
        <v>3</v>
      </c>
      <c r="C6" t="s">
        <v>4</v>
      </c>
      <c r="D6" s="2">
        <v>3</v>
      </c>
      <c r="E6" s="8">
        <v>35</v>
      </c>
      <c r="F6" s="11">
        <v>100</v>
      </c>
      <c r="G6" s="9">
        <v>25</v>
      </c>
      <c r="H6" s="11">
        <v>70</v>
      </c>
      <c r="I6" s="8">
        <v>0</v>
      </c>
      <c r="J6" s="8">
        <v>35</v>
      </c>
      <c r="K6">
        <f>SUM(Table148111720[[#This Row],[Leinster Open 19-20]:[Irish Close 18-19]])</f>
        <v>265</v>
      </c>
      <c r="L6">
        <f>IFERROR(SUM(LARGE(Table148111720[[#This Row],[Leinster Open 19-20]:[Irish Close 18-19]],{1,2,3})),0)</f>
        <v>205</v>
      </c>
      <c r="M6">
        <f>IFERROR(SUM(LARGE(Table148111720[[#This Row],[Leinster Open 19-20]:[Irish Close 18-19]],{1,2})/2*3),0)</f>
        <v>255</v>
      </c>
      <c r="N6">
        <f t="shared" si="0"/>
        <v>205</v>
      </c>
    </row>
    <row r="7" spans="1:15" ht="16.5" thickBot="1" x14ac:dyDescent="0.3">
      <c r="A7" s="4">
        <v>6</v>
      </c>
      <c r="B7" s="30" t="s">
        <v>51</v>
      </c>
      <c r="C7" s="32" t="s">
        <v>4</v>
      </c>
      <c r="D7" s="34">
        <v>3</v>
      </c>
      <c r="E7" s="27">
        <v>40</v>
      </c>
      <c r="F7" s="36">
        <v>50</v>
      </c>
      <c r="G7" s="9">
        <v>70</v>
      </c>
      <c r="H7" s="36">
        <v>0</v>
      </c>
      <c r="I7" s="27">
        <v>0</v>
      </c>
      <c r="J7" s="27">
        <v>25</v>
      </c>
      <c r="K7">
        <f>SUM(Table148111720[[#This Row],[Leinster Open 19-20]:[Irish Close 18-19]])</f>
        <v>185</v>
      </c>
      <c r="L7">
        <f>IFERROR(SUM(LARGE(Table148111720[[#This Row],[Leinster Open 19-20]:[Irish Close 18-19]],{1,2,3})),0)</f>
        <v>160</v>
      </c>
      <c r="M7">
        <f>IFERROR(SUM(LARGE(Table148111720[[#This Row],[Leinster Open 19-20]:[Irish Close 18-19]],{1,2})/2*3),0)</f>
        <v>180</v>
      </c>
      <c r="N7">
        <f t="shared" si="0"/>
        <v>160</v>
      </c>
    </row>
    <row r="8" spans="1:15" ht="16.5" thickBot="1" x14ac:dyDescent="0.3">
      <c r="A8" s="4">
        <v>7</v>
      </c>
      <c r="B8" s="23" t="s">
        <v>131</v>
      </c>
      <c r="C8" t="s">
        <v>4</v>
      </c>
      <c r="D8" s="2">
        <v>3</v>
      </c>
      <c r="E8" s="8">
        <v>140</v>
      </c>
      <c r="F8" s="11">
        <v>0</v>
      </c>
      <c r="G8" s="9">
        <v>0</v>
      </c>
      <c r="H8" s="11">
        <v>0</v>
      </c>
      <c r="I8" s="8">
        <v>0</v>
      </c>
      <c r="J8" s="8">
        <v>0</v>
      </c>
      <c r="K8">
        <f>SUM(Table148111720[[#This Row],[Leinster Open 19-20]:[Irish Close 18-19]])</f>
        <v>140</v>
      </c>
      <c r="L8">
        <f>IFERROR(SUM(LARGE(Table148111720[[#This Row],[Leinster Open 19-20]:[Irish Close 18-19]],{1,2,3})),0)</f>
        <v>140</v>
      </c>
      <c r="M8">
        <f>IFERROR(SUM(LARGE(Table148111720[[#This Row],[Leinster Open 19-20]:[Irish Close 18-19]],{1,2})/2*3),0)</f>
        <v>210</v>
      </c>
      <c r="N8">
        <f t="shared" si="0"/>
        <v>140</v>
      </c>
    </row>
    <row r="9" spans="1:15" ht="16.5" thickBot="1" x14ac:dyDescent="0.3">
      <c r="A9" s="4">
        <v>8</v>
      </c>
      <c r="B9" s="43" t="s">
        <v>50</v>
      </c>
      <c r="C9" t="s">
        <v>4</v>
      </c>
      <c r="D9" s="2">
        <v>3</v>
      </c>
      <c r="E9" s="8">
        <v>0</v>
      </c>
      <c r="F9" s="8">
        <v>70</v>
      </c>
      <c r="G9" s="9">
        <v>35</v>
      </c>
      <c r="H9" s="8">
        <v>0</v>
      </c>
      <c r="I9" s="8">
        <v>0</v>
      </c>
      <c r="J9" s="8">
        <v>30</v>
      </c>
      <c r="K9">
        <f>SUM(Table148111720[[#This Row],[Leinster Open 19-20]:[Irish Close 18-19]])</f>
        <v>135</v>
      </c>
      <c r="L9">
        <f>IFERROR(SUM(LARGE(Table148111720[[#This Row],[Leinster Open 19-20]:[Irish Close 18-19]],{1,2,3})),0)</f>
        <v>135</v>
      </c>
      <c r="M9">
        <f>IFERROR(SUM(LARGE(Table148111720[[#This Row],[Leinster Open 19-20]:[Irish Close 18-19]],{1,2})/2*3),0)</f>
        <v>157.5</v>
      </c>
      <c r="N9">
        <f t="shared" si="0"/>
        <v>135</v>
      </c>
    </row>
    <row r="10" spans="1:15" ht="16.5" thickBot="1" x14ac:dyDescent="0.3">
      <c r="A10" s="4">
        <v>9</v>
      </c>
      <c r="B10" s="23" t="s">
        <v>132</v>
      </c>
      <c r="C10" t="s">
        <v>4</v>
      </c>
      <c r="D10" s="2">
        <v>3</v>
      </c>
      <c r="E10" s="8">
        <v>30</v>
      </c>
      <c r="F10" s="11">
        <v>40</v>
      </c>
      <c r="G10" s="9">
        <v>50</v>
      </c>
      <c r="H10" s="11">
        <v>0</v>
      </c>
      <c r="I10" s="8">
        <v>0</v>
      </c>
      <c r="J10" s="8">
        <v>0</v>
      </c>
      <c r="K10">
        <f>SUM(Table148111720[[#This Row],[Leinster Open 19-20]:[Irish Close 18-19]])</f>
        <v>120</v>
      </c>
      <c r="L10">
        <f>IFERROR(SUM(LARGE(Table148111720[[#This Row],[Leinster Open 19-20]:[Irish Close 18-19]],{1,2,3})),0)</f>
        <v>120</v>
      </c>
      <c r="M10">
        <f>IFERROR(SUM(LARGE(Table148111720[[#This Row],[Leinster Open 19-20]:[Irish Close 18-19]],{1,2})/2*3),0)</f>
        <v>135</v>
      </c>
      <c r="N10">
        <f t="shared" si="0"/>
        <v>120</v>
      </c>
    </row>
    <row r="11" spans="1:15" ht="16.5" thickBot="1" x14ac:dyDescent="0.3">
      <c r="A11" s="4">
        <v>10</v>
      </c>
      <c r="B11" s="24" t="s">
        <v>21</v>
      </c>
      <c r="C11" t="s">
        <v>12</v>
      </c>
      <c r="D11" s="2">
        <v>2</v>
      </c>
      <c r="E11" s="8">
        <v>0</v>
      </c>
      <c r="F11" s="8">
        <v>0</v>
      </c>
      <c r="G11" s="9">
        <v>0</v>
      </c>
      <c r="H11" s="8">
        <v>0</v>
      </c>
      <c r="I11" s="8">
        <v>0</v>
      </c>
      <c r="J11" s="8">
        <v>50</v>
      </c>
      <c r="K11">
        <f>SUM(Table148111720[[#This Row],[Leinster Open 19-20]:[Irish Close 18-19]])</f>
        <v>50</v>
      </c>
      <c r="L11">
        <f>IFERROR(SUM(LARGE(Table148111720[[#This Row],[Leinster Open 19-20]:[Irish Close 18-19]],{1,2,3})),0)</f>
        <v>50</v>
      </c>
      <c r="M11">
        <f>IFERROR(SUM(LARGE(Table148111720[[#This Row],[Leinster Open 19-20]:[Irish Close 18-19]],{1,2})/2*3),0)</f>
        <v>75</v>
      </c>
      <c r="N11">
        <f t="shared" si="0"/>
        <v>75</v>
      </c>
    </row>
    <row r="12" spans="1:15" ht="16.5" thickBot="1" x14ac:dyDescent="0.3">
      <c r="A12" s="4">
        <v>11</v>
      </c>
      <c r="B12" s="23" t="s">
        <v>20</v>
      </c>
      <c r="C12" t="s">
        <v>4</v>
      </c>
      <c r="D12" s="2">
        <v>3</v>
      </c>
      <c r="E12" s="8">
        <v>0</v>
      </c>
      <c r="F12" s="10">
        <v>0</v>
      </c>
      <c r="G12" s="9">
        <v>40</v>
      </c>
      <c r="H12" s="11">
        <v>0</v>
      </c>
      <c r="I12" s="8">
        <v>0</v>
      </c>
      <c r="J12" s="8">
        <v>0</v>
      </c>
      <c r="K12">
        <f>SUM(Table148111720[[#This Row],[Leinster Open 19-20]:[Irish Close 18-19]])</f>
        <v>40</v>
      </c>
      <c r="L12">
        <f>IFERROR(SUM(LARGE(Table148111720[[#This Row],[Leinster Open 19-20]:[Irish Close 18-19]],{1,2,3})),0)</f>
        <v>40</v>
      </c>
      <c r="M12">
        <f>IFERROR(SUM(LARGE(Table148111720[[#This Row],[Leinster Open 19-20]:[Irish Close 18-19]],{1,2})/2*3),0)</f>
        <v>60</v>
      </c>
      <c r="N12">
        <f t="shared" si="0"/>
        <v>40</v>
      </c>
    </row>
    <row r="13" spans="1:15" ht="16.5" thickBot="1" x14ac:dyDescent="0.3">
      <c r="A13" s="4">
        <v>12</v>
      </c>
      <c r="B13" s="23" t="s">
        <v>22</v>
      </c>
      <c r="C13" t="s">
        <v>4</v>
      </c>
      <c r="D13" s="2">
        <v>3</v>
      </c>
      <c r="E13" s="8">
        <v>0</v>
      </c>
      <c r="F13" s="10">
        <v>0</v>
      </c>
      <c r="G13" s="9">
        <v>0</v>
      </c>
      <c r="H13" s="11">
        <v>40</v>
      </c>
      <c r="I13" s="8">
        <v>0</v>
      </c>
      <c r="J13" s="8">
        <v>0</v>
      </c>
      <c r="K13">
        <f>SUM(Table148111720[[#This Row],[Leinster Open 19-20]:[Irish Close 18-19]])</f>
        <v>40</v>
      </c>
      <c r="L13">
        <f>IFERROR(SUM(LARGE(Table148111720[[#This Row],[Leinster Open 19-20]:[Irish Close 18-19]],{1,2,3})),0)</f>
        <v>40</v>
      </c>
      <c r="M13">
        <f>IFERROR(SUM(LARGE(Table148111720[[#This Row],[Leinster Open 19-20]:[Irish Close 18-19]],{1,2})/2*3),0)</f>
        <v>60</v>
      </c>
      <c r="N13">
        <f t="shared" si="0"/>
        <v>40</v>
      </c>
    </row>
    <row r="14" spans="1:15" ht="16.5" thickBot="1" x14ac:dyDescent="0.3">
      <c r="A14" s="4">
        <v>13</v>
      </c>
      <c r="B14" s="23" t="s">
        <v>155</v>
      </c>
      <c r="C14" t="s">
        <v>4</v>
      </c>
      <c r="D14" s="2">
        <v>3</v>
      </c>
      <c r="E14" s="8">
        <v>0</v>
      </c>
      <c r="F14" s="10">
        <v>35</v>
      </c>
      <c r="G14" s="9">
        <v>0</v>
      </c>
      <c r="H14" s="10">
        <v>0</v>
      </c>
      <c r="I14" s="8">
        <v>0</v>
      </c>
      <c r="J14" s="8">
        <v>0</v>
      </c>
      <c r="K14">
        <f>SUM(Table148111720[[#This Row],[Leinster Open 19-20]:[Irish Close 18-19]])</f>
        <v>35</v>
      </c>
      <c r="L14">
        <f>IFERROR(SUM(LARGE(Table148111720[[#This Row],[Leinster Open 19-20]:[Irish Close 18-19]],{1,2,3})),0)</f>
        <v>35</v>
      </c>
      <c r="M14">
        <f>IFERROR(SUM(LARGE(Table148111720[[#This Row],[Leinster Open 19-20]:[Irish Close 18-19]],{1,2})/2*3),0)</f>
        <v>52.5</v>
      </c>
      <c r="N14">
        <f t="shared" si="0"/>
        <v>35</v>
      </c>
    </row>
    <row r="15" spans="1:15" ht="16.5" thickBot="1" x14ac:dyDescent="0.3">
      <c r="A15" s="4">
        <v>14</v>
      </c>
      <c r="B15" s="23" t="s">
        <v>14</v>
      </c>
      <c r="C15" t="s">
        <v>4</v>
      </c>
      <c r="D15" s="2">
        <v>3</v>
      </c>
      <c r="E15" s="8">
        <v>0</v>
      </c>
      <c r="F15" s="11">
        <v>0</v>
      </c>
      <c r="G15" s="9">
        <v>0</v>
      </c>
      <c r="H15" s="11">
        <v>0</v>
      </c>
      <c r="I15" s="8">
        <v>0</v>
      </c>
      <c r="J15" s="8">
        <v>30</v>
      </c>
      <c r="K15">
        <f>SUM(Table148111720[[#This Row],[Leinster Open 19-20]:[Irish Close 18-19]])</f>
        <v>30</v>
      </c>
      <c r="L15">
        <f>IFERROR(SUM(LARGE(Table148111720[[#This Row],[Leinster Open 19-20]:[Irish Close 18-19]],{1,2,3})),0)</f>
        <v>30</v>
      </c>
      <c r="M15">
        <f>IFERROR(SUM(LARGE(Table148111720[[#This Row],[Leinster Open 19-20]:[Irish Close 18-19]],{1,2})/2*3),0)</f>
        <v>45</v>
      </c>
      <c r="N15">
        <f t="shared" si="0"/>
        <v>30</v>
      </c>
    </row>
    <row r="16" spans="1:15" ht="16.5" thickBot="1" x14ac:dyDescent="0.3">
      <c r="A16" s="4">
        <v>15</v>
      </c>
      <c r="B16" s="23" t="s">
        <v>23</v>
      </c>
      <c r="C16" t="s">
        <v>4</v>
      </c>
      <c r="D16" s="2">
        <v>3</v>
      </c>
      <c r="E16" s="8">
        <v>0</v>
      </c>
      <c r="F16" s="10">
        <v>0</v>
      </c>
      <c r="G16" s="20">
        <v>0</v>
      </c>
      <c r="H16" s="10">
        <v>30</v>
      </c>
      <c r="I16" s="8">
        <v>0</v>
      </c>
      <c r="J16" s="8">
        <v>0</v>
      </c>
      <c r="K16">
        <f>SUM(Table148111720[[#This Row],[Leinster Open 19-20]:[Irish Close 18-19]])</f>
        <v>30</v>
      </c>
      <c r="L16">
        <f>IFERROR(SUM(LARGE(Table148111720[[#This Row],[Leinster Open 19-20]:[Irish Close 18-19]],{1,2,3})),0)</f>
        <v>30</v>
      </c>
      <c r="M16">
        <f>IFERROR(SUM(LARGE(Table148111720[[#This Row],[Leinster Open 19-20]:[Irish Close 18-19]],{1,2})/2*3),0)</f>
        <v>45</v>
      </c>
      <c r="N16">
        <f t="shared" si="0"/>
        <v>30</v>
      </c>
    </row>
    <row r="17" spans="1:14" ht="16.5" thickBot="1" x14ac:dyDescent="0.3">
      <c r="A17" s="4">
        <v>16</v>
      </c>
      <c r="B17" s="23" t="s">
        <v>198</v>
      </c>
      <c r="C17" t="s">
        <v>4</v>
      </c>
      <c r="D17" s="2">
        <v>3</v>
      </c>
      <c r="E17" s="8">
        <v>0</v>
      </c>
      <c r="F17" s="10">
        <v>0</v>
      </c>
      <c r="G17" s="20">
        <v>30</v>
      </c>
      <c r="H17" s="10">
        <v>0</v>
      </c>
      <c r="I17" s="8">
        <v>0</v>
      </c>
      <c r="J17" s="8">
        <v>0</v>
      </c>
      <c r="K17">
        <f>SUM(Table148111720[[#This Row],[Leinster Open 19-20]:[Irish Close 18-19]])</f>
        <v>30</v>
      </c>
      <c r="L17">
        <f>IFERROR(SUM(LARGE(Table148111720[[#This Row],[Leinster Open 19-20]:[Irish Close 18-19]],{1,2,3})),0)</f>
        <v>30</v>
      </c>
      <c r="M17">
        <f>IFERROR(SUM(LARGE(Table148111720[[#This Row],[Leinster Open 19-20]:[Irish Close 18-19]],{1,2})/2*3),0)</f>
        <v>45</v>
      </c>
      <c r="N17">
        <f t="shared" si="0"/>
        <v>30</v>
      </c>
    </row>
    <row r="18" spans="1:14" ht="16.5" thickBot="1" x14ac:dyDescent="0.3">
      <c r="A18" s="4">
        <v>17</v>
      </c>
      <c r="B18" s="23" t="s">
        <v>19</v>
      </c>
      <c r="C18" t="s">
        <v>4</v>
      </c>
      <c r="D18" s="2">
        <v>3</v>
      </c>
      <c r="E18" s="8">
        <v>0</v>
      </c>
      <c r="F18" s="10">
        <v>0</v>
      </c>
      <c r="G18" s="11">
        <v>0</v>
      </c>
      <c r="H18" s="11">
        <v>25</v>
      </c>
      <c r="I18" s="8">
        <v>0</v>
      </c>
      <c r="J18" s="8">
        <v>0</v>
      </c>
      <c r="K18">
        <f>SUM(Table148111720[[#This Row],[Leinster Open 19-20]:[Irish Close 18-19]])</f>
        <v>25</v>
      </c>
      <c r="L18">
        <f>IFERROR(SUM(LARGE(Table148111720[[#This Row],[Leinster Open 19-20]:[Irish Close 18-19]],{1,2,3})),0)</f>
        <v>25</v>
      </c>
      <c r="M18">
        <f>IFERROR(SUM(LARGE(Table148111720[[#This Row],[Leinster Open 19-20]:[Irish Close 18-19]],{1,2})/2*3),0)</f>
        <v>37.5</v>
      </c>
      <c r="N18">
        <f t="shared" si="0"/>
        <v>25</v>
      </c>
    </row>
    <row r="20" spans="1:14" x14ac:dyDescent="0.25">
      <c r="B20" s="54" t="s">
        <v>150</v>
      </c>
      <c r="C20" s="53" t="s">
        <v>151</v>
      </c>
      <c r="D20" s="55"/>
      <c r="E20" s="53"/>
      <c r="F20" s="55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="80" zoomScaleNormal="80" workbookViewId="0">
      <selection activeCell="G4" sqref="G4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25" bestFit="1" customWidth="1"/>
    <col min="6" max="6" width="26" bestFit="1" customWidth="1"/>
    <col min="7" max="7" width="25" bestFit="1" customWidth="1"/>
    <col min="8" max="8" width="23.140625" bestFit="1" customWidth="1"/>
    <col min="9" max="9" width="3.42578125" customWidth="1"/>
    <col min="10" max="10" width="21.570312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65.25" customHeight="1" thickBot="1" x14ac:dyDescent="0.3">
      <c r="A1" s="21" t="s">
        <v>24</v>
      </c>
      <c r="B1" s="1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15" t="s">
        <v>59</v>
      </c>
      <c r="C2" t="s">
        <v>4</v>
      </c>
      <c r="D2" s="2">
        <v>3</v>
      </c>
      <c r="E2" s="8">
        <v>100</v>
      </c>
      <c r="F2" s="8">
        <v>140</v>
      </c>
      <c r="G2" s="9">
        <v>0</v>
      </c>
      <c r="H2" s="8">
        <v>140</v>
      </c>
      <c r="I2" s="8">
        <v>0</v>
      </c>
      <c r="J2" s="8">
        <v>100</v>
      </c>
      <c r="K2">
        <f>SUM(Table148111722[[#This Row],[Leinster Open 19-20]:[Irish Close 18-19]])</f>
        <v>480</v>
      </c>
      <c r="L2">
        <f>IFERROR(SUM(LARGE(Table148111722[[#This Row],[Leinster Open 19-20]:[Irish Close 18-19]],{1,2,3})),0)</f>
        <v>380</v>
      </c>
      <c r="M2">
        <f>IFERROR(SUM(LARGE(Table148111722[[#This Row],[Leinster Open 19-20]:[Irish Close 18-19]],{1,2})/2*3),0)</f>
        <v>420</v>
      </c>
      <c r="N2">
        <f t="shared" ref="N2:N8" si="0">IF(D2=3,L2,M2)</f>
        <v>380</v>
      </c>
    </row>
    <row r="3" spans="1:14" ht="16.5" thickBot="1" x14ac:dyDescent="0.3">
      <c r="A3" s="4">
        <v>2</v>
      </c>
      <c r="B3" s="18" t="s">
        <v>60</v>
      </c>
      <c r="C3" t="s">
        <v>4</v>
      </c>
      <c r="D3" s="2">
        <v>3</v>
      </c>
      <c r="E3" s="8">
        <v>0</v>
      </c>
      <c r="F3" s="8">
        <v>100</v>
      </c>
      <c r="G3" s="9">
        <v>140</v>
      </c>
      <c r="H3" s="8">
        <v>0</v>
      </c>
      <c r="I3" s="8">
        <v>0</v>
      </c>
      <c r="J3" s="8">
        <v>70</v>
      </c>
      <c r="K3">
        <f>SUM(Table148111722[[#This Row],[Leinster Open 19-20]:[Irish Close 18-19]])</f>
        <v>310</v>
      </c>
      <c r="L3">
        <f>IFERROR(SUM(LARGE(Table148111722[[#This Row],[Leinster Open 19-20]:[Irish Close 18-19]],{1,2,3})),0)</f>
        <v>310</v>
      </c>
      <c r="M3">
        <f>IFERROR(SUM(LARGE(Table148111722[[#This Row],[Leinster Open 19-20]:[Irish Close 18-19]],{1,2})/2*3),0)</f>
        <v>360</v>
      </c>
      <c r="N3">
        <f t="shared" si="0"/>
        <v>310</v>
      </c>
    </row>
    <row r="4" spans="1:14" ht="16.5" thickBot="1" x14ac:dyDescent="0.3">
      <c r="A4" s="4">
        <v>3</v>
      </c>
      <c r="B4" s="18" t="s">
        <v>65</v>
      </c>
      <c r="C4" t="s">
        <v>4</v>
      </c>
      <c r="D4" s="2">
        <v>3</v>
      </c>
      <c r="E4" s="8">
        <v>70</v>
      </c>
      <c r="F4" s="8">
        <v>0</v>
      </c>
      <c r="G4" s="9">
        <v>0</v>
      </c>
      <c r="H4" s="8">
        <v>100</v>
      </c>
      <c r="I4" s="8">
        <v>0</v>
      </c>
      <c r="J4" s="8">
        <v>0</v>
      </c>
      <c r="K4">
        <f>SUM(Table148111722[[#This Row],[Leinster Open 19-20]:[Irish Close 18-19]])</f>
        <v>170</v>
      </c>
      <c r="L4">
        <f>IFERROR(SUM(LARGE(Table148111722[[#This Row],[Leinster Open 19-20]:[Irish Close 18-19]],{1,2,3})),0)</f>
        <v>170</v>
      </c>
      <c r="M4">
        <f>IFERROR(SUM(LARGE(Table148111722[[#This Row],[Leinster Open 19-20]:[Irish Close 18-19]],{1,2})/2*3),0)</f>
        <v>255</v>
      </c>
      <c r="N4">
        <f t="shared" si="0"/>
        <v>170</v>
      </c>
    </row>
    <row r="5" spans="1:14" ht="16.5" thickBot="1" x14ac:dyDescent="0.3">
      <c r="A5" s="4">
        <v>4</v>
      </c>
      <c r="B5" s="16" t="s">
        <v>67</v>
      </c>
      <c r="C5" t="s">
        <v>4</v>
      </c>
      <c r="D5" s="2">
        <v>3</v>
      </c>
      <c r="E5" s="8">
        <v>140</v>
      </c>
      <c r="F5" s="8">
        <v>0</v>
      </c>
      <c r="G5" s="9">
        <v>0</v>
      </c>
      <c r="H5" s="8">
        <v>0</v>
      </c>
      <c r="I5" s="8">
        <v>0</v>
      </c>
      <c r="J5" s="8">
        <v>0</v>
      </c>
      <c r="K5">
        <f>SUM(Table148111722[[#This Row],[Leinster Open 19-20]:[Irish Close 18-19]])</f>
        <v>140</v>
      </c>
      <c r="L5">
        <f>IFERROR(SUM(LARGE(Table148111722[[#This Row],[Leinster Open 19-20]:[Irish Close 18-19]],{1,2,3})),0)</f>
        <v>140</v>
      </c>
      <c r="M5">
        <f>IFERROR(SUM(LARGE(Table148111722[[#This Row],[Leinster Open 19-20]:[Irish Close 18-19]],{1,2})/2*3),0)</f>
        <v>210</v>
      </c>
      <c r="N5">
        <f t="shared" si="0"/>
        <v>140</v>
      </c>
    </row>
    <row r="6" spans="1:14" ht="16.5" thickBot="1" x14ac:dyDescent="0.3">
      <c r="A6" s="4">
        <v>5</v>
      </c>
      <c r="B6" s="16" t="s">
        <v>58</v>
      </c>
      <c r="C6" t="s">
        <v>4</v>
      </c>
      <c r="D6" s="2">
        <v>3</v>
      </c>
      <c r="E6" s="8">
        <v>0</v>
      </c>
      <c r="F6" s="8">
        <v>0</v>
      </c>
      <c r="G6" s="9">
        <v>0</v>
      </c>
      <c r="H6" s="8">
        <v>0</v>
      </c>
      <c r="I6" s="8">
        <v>0</v>
      </c>
      <c r="J6" s="8">
        <v>140</v>
      </c>
      <c r="K6">
        <f>SUM(Table148111722[[#This Row],[Leinster Open 19-20]:[Irish Close 18-19]])</f>
        <v>140</v>
      </c>
      <c r="L6">
        <f>IFERROR(SUM(LARGE(Table148111722[[#This Row],[Leinster Open 19-20]:[Irish Close 18-19]],{1,2,3})),0)</f>
        <v>140</v>
      </c>
      <c r="M6">
        <f>IFERROR(SUM(LARGE(Table148111722[[#This Row],[Leinster Open 19-20]:[Irish Close 18-19]],{1,2})/2*3),0)</f>
        <v>210</v>
      </c>
      <c r="N6">
        <f t="shared" si="0"/>
        <v>140</v>
      </c>
    </row>
    <row r="7" spans="1:14" ht="16.5" thickBot="1" x14ac:dyDescent="0.3">
      <c r="A7" s="4">
        <v>6</v>
      </c>
      <c r="B7" s="7" t="s">
        <v>133</v>
      </c>
      <c r="C7" t="s">
        <v>4</v>
      </c>
      <c r="D7" s="2">
        <v>3</v>
      </c>
      <c r="E7" s="8">
        <v>50</v>
      </c>
      <c r="F7" s="8">
        <v>0</v>
      </c>
      <c r="G7" s="9">
        <v>0</v>
      </c>
      <c r="H7" s="8">
        <v>0</v>
      </c>
      <c r="I7" s="8">
        <v>0</v>
      </c>
      <c r="J7" s="8">
        <v>0</v>
      </c>
      <c r="K7">
        <f>SUM(Table148111722[[#This Row],[Leinster Open 19-20]:[Irish Close 18-19]])</f>
        <v>50</v>
      </c>
      <c r="L7">
        <f>IFERROR(SUM(LARGE(Table148111722[[#This Row],[Leinster Open 19-20]:[Irish Close 18-19]],{1,2,3})),0)</f>
        <v>50</v>
      </c>
      <c r="M7">
        <f>IFERROR(SUM(LARGE(Table148111722[[#This Row],[Leinster Open 19-20]:[Irish Close 18-19]],{1,2})/2*3),0)</f>
        <v>75</v>
      </c>
      <c r="N7">
        <f t="shared" si="0"/>
        <v>50</v>
      </c>
    </row>
    <row r="8" spans="1:14" ht="16.5" thickBot="1" x14ac:dyDescent="0.3">
      <c r="A8" s="4">
        <v>7</v>
      </c>
      <c r="B8" s="17" t="s">
        <v>62</v>
      </c>
      <c r="C8" t="s">
        <v>4</v>
      </c>
      <c r="D8" s="2">
        <v>3</v>
      </c>
      <c r="E8" s="8">
        <v>0</v>
      </c>
      <c r="F8" s="8">
        <v>0</v>
      </c>
      <c r="G8" s="9">
        <v>0</v>
      </c>
      <c r="H8" s="8">
        <v>0</v>
      </c>
      <c r="I8" s="8">
        <v>0</v>
      </c>
      <c r="J8" s="8">
        <v>40</v>
      </c>
      <c r="K8">
        <f>SUM(Table148111722[[#This Row],[Leinster Open 19-20]:[Irish Close 18-19]])</f>
        <v>40</v>
      </c>
      <c r="L8">
        <f>IFERROR(SUM(LARGE(Table148111722[[#This Row],[Leinster Open 19-20]:[Irish Close 18-19]],{1,2,3})),0)</f>
        <v>40</v>
      </c>
      <c r="M8">
        <f>IFERROR(SUM(LARGE(Table148111722[[#This Row],[Leinster Open 19-20]:[Irish Close 18-19]],{1,2})/2*3),0)</f>
        <v>60</v>
      </c>
      <c r="N8">
        <f t="shared" si="0"/>
        <v>40</v>
      </c>
    </row>
    <row r="9" spans="1:14" x14ac:dyDescent="0.25">
      <c r="B9" s="54" t="s">
        <v>150</v>
      </c>
      <c r="C9" s="53" t="s">
        <v>151</v>
      </c>
      <c r="D9" s="55"/>
      <c r="E9" s="53"/>
      <c r="F9" s="53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70" zoomScaleNormal="70" workbookViewId="0">
      <selection activeCell="H8" sqref="H8"/>
    </sheetView>
  </sheetViews>
  <sheetFormatPr defaultRowHeight="15" x14ac:dyDescent="0.25"/>
  <cols>
    <col min="2" max="2" width="23" style="40" customWidth="1"/>
    <col min="3" max="3" width="17.28515625" bestFit="1" customWidth="1"/>
    <col min="4" max="4" width="12.85546875" style="2" bestFit="1" customWidth="1"/>
    <col min="5" max="5" width="25" bestFit="1" customWidth="1"/>
    <col min="6" max="6" width="32.7109375" bestFit="1" customWidth="1"/>
    <col min="7" max="7" width="25" bestFit="1" customWidth="1"/>
    <col min="8" max="8" width="23.140625" bestFit="1" customWidth="1"/>
    <col min="9" max="9" width="25.5703125" bestFit="1" customWidth="1"/>
    <col min="10" max="10" width="21.570312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38.25" customHeight="1" thickBot="1" x14ac:dyDescent="0.3">
      <c r="A1" s="21" t="s">
        <v>24</v>
      </c>
      <c r="B1" s="38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42" t="s">
        <v>70</v>
      </c>
      <c r="C2" t="s">
        <v>4</v>
      </c>
      <c r="D2" s="2">
        <v>3</v>
      </c>
      <c r="E2" s="8">
        <v>100</v>
      </c>
      <c r="F2" s="9">
        <v>140</v>
      </c>
      <c r="G2" s="9">
        <v>100</v>
      </c>
      <c r="H2" s="9">
        <v>0</v>
      </c>
      <c r="I2" s="8">
        <v>0</v>
      </c>
      <c r="J2" s="8">
        <v>140</v>
      </c>
      <c r="K2">
        <f>SUM(Table148111724[[#This Row],[Leinster Open 19-20]:[Irish Close 18-19]])</f>
        <v>480</v>
      </c>
      <c r="L2">
        <f>IFERROR(SUM(LARGE(Table148111724[[#This Row],[Leinster Open 19-20]:[Irish Close 18-19]],{1,2,3})),0)</f>
        <v>380</v>
      </c>
      <c r="M2">
        <f>IFERROR(SUM(LARGE(Table148111724[[#This Row],[Leinster Open 19-20]:[Irish Close 18-19]],{1,2})/2*3),0)</f>
        <v>420</v>
      </c>
      <c r="N2">
        <f t="shared" ref="N2:N24" si="0">IF(D2=3,L2,M2)</f>
        <v>380</v>
      </c>
    </row>
    <row r="3" spans="1:14" ht="16.5" thickBot="1" x14ac:dyDescent="0.3">
      <c r="A3" s="4">
        <v>2</v>
      </c>
      <c r="B3" s="43" t="s">
        <v>69</v>
      </c>
      <c r="C3" t="s">
        <v>4</v>
      </c>
      <c r="D3" s="2">
        <v>3</v>
      </c>
      <c r="E3" s="8">
        <v>70</v>
      </c>
      <c r="F3" s="11">
        <v>70</v>
      </c>
      <c r="G3" s="9">
        <v>140</v>
      </c>
      <c r="H3" s="11">
        <v>100</v>
      </c>
      <c r="I3" s="8">
        <v>0</v>
      </c>
      <c r="J3" s="8">
        <v>70</v>
      </c>
      <c r="K3">
        <f>SUM(Table148111724[[#This Row],[Leinster Open 19-20]:[Irish Close 18-19]])</f>
        <v>450</v>
      </c>
      <c r="L3">
        <f>IFERROR(SUM(LARGE(Table148111724[[#This Row],[Leinster Open 19-20]:[Irish Close 18-19]],{1,2,3})),0)</f>
        <v>310</v>
      </c>
      <c r="M3">
        <f>IFERROR(SUM(LARGE(Table148111724[[#This Row],[Leinster Open 19-20]:[Irish Close 18-19]],{1,2})/2*3),0)</f>
        <v>360</v>
      </c>
      <c r="N3">
        <f t="shared" si="0"/>
        <v>310</v>
      </c>
    </row>
    <row r="4" spans="1:14" ht="16.5" thickBot="1" x14ac:dyDescent="0.3">
      <c r="A4" s="4">
        <v>3</v>
      </c>
      <c r="B4" s="43" t="s">
        <v>137</v>
      </c>
      <c r="C4" t="s">
        <v>4</v>
      </c>
      <c r="D4" s="2">
        <v>3</v>
      </c>
      <c r="E4" s="8">
        <v>140</v>
      </c>
      <c r="F4" s="11">
        <v>0</v>
      </c>
      <c r="G4" s="9">
        <v>0</v>
      </c>
      <c r="H4" s="11">
        <v>140</v>
      </c>
      <c r="I4" s="8">
        <v>0</v>
      </c>
      <c r="J4" s="8">
        <v>0</v>
      </c>
      <c r="K4">
        <f>SUM(Table148111724[[#This Row],[Leinster Open 19-20]:[Irish Close 18-19]])</f>
        <v>280</v>
      </c>
      <c r="L4">
        <f>IFERROR(SUM(LARGE(Table148111724[[#This Row],[Leinster Open 19-20]:[Irish Close 18-19]],{1,2,3})),0)</f>
        <v>280</v>
      </c>
      <c r="M4">
        <f>IFERROR(SUM(LARGE(Table148111724[[#This Row],[Leinster Open 19-20]:[Irish Close 18-19]],{1,2})/2*3),0)</f>
        <v>420</v>
      </c>
      <c r="N4">
        <f t="shared" si="0"/>
        <v>280</v>
      </c>
    </row>
    <row r="5" spans="1:14" ht="16.5" thickBot="1" x14ac:dyDescent="0.3">
      <c r="A5" s="4">
        <v>4</v>
      </c>
      <c r="B5" s="43" t="s">
        <v>71</v>
      </c>
      <c r="C5" t="s">
        <v>4</v>
      </c>
      <c r="D5" s="2">
        <v>3</v>
      </c>
      <c r="E5" s="8">
        <v>25</v>
      </c>
      <c r="F5" s="11">
        <v>100</v>
      </c>
      <c r="G5" s="9">
        <v>0</v>
      </c>
      <c r="H5" s="11">
        <v>0</v>
      </c>
      <c r="I5" s="8">
        <v>0</v>
      </c>
      <c r="J5" s="8">
        <v>100</v>
      </c>
      <c r="K5">
        <f>SUM(Table148111724[[#This Row],[Leinster Open 19-20]:[Irish Close 18-19]])</f>
        <v>225</v>
      </c>
      <c r="L5">
        <f>IFERROR(SUM(LARGE(Table148111724[[#This Row],[Leinster Open 19-20]:[Irish Close 18-19]],{1,2,3})),0)</f>
        <v>225</v>
      </c>
      <c r="M5">
        <f>IFERROR(SUM(LARGE(Table148111724[[#This Row],[Leinster Open 19-20]:[Irish Close 18-19]],{1,2})/2*3),0)</f>
        <v>300</v>
      </c>
      <c r="N5">
        <f t="shared" si="0"/>
        <v>225</v>
      </c>
    </row>
    <row r="6" spans="1:14" ht="16.5" thickBot="1" x14ac:dyDescent="0.3">
      <c r="A6" s="4">
        <v>5</v>
      </c>
      <c r="B6" s="50" t="s">
        <v>17</v>
      </c>
      <c r="C6" s="32" t="s">
        <v>4</v>
      </c>
      <c r="D6" s="34">
        <v>3</v>
      </c>
      <c r="E6" s="27">
        <v>40</v>
      </c>
      <c r="F6" s="36">
        <v>30</v>
      </c>
      <c r="G6" s="9">
        <v>70</v>
      </c>
      <c r="H6" s="36">
        <v>50</v>
      </c>
      <c r="I6" s="27">
        <v>0</v>
      </c>
      <c r="J6" s="27">
        <v>0</v>
      </c>
      <c r="K6">
        <f>SUM(Table148111724[[#This Row],[Leinster Open 19-20]:[Irish Close 18-19]])</f>
        <v>190</v>
      </c>
      <c r="L6">
        <f>IFERROR(SUM(LARGE(Table148111724[[#This Row],[Leinster Open 19-20]:[Irish Close 18-19]],{1,2,3})),0)</f>
        <v>160</v>
      </c>
      <c r="M6">
        <f>IFERROR(SUM(LARGE(Table148111724[[#This Row],[Leinster Open 19-20]:[Irish Close 18-19]],{1,2})/2*3),0)</f>
        <v>180</v>
      </c>
      <c r="N6">
        <f t="shared" si="0"/>
        <v>160</v>
      </c>
    </row>
    <row r="7" spans="1:14" ht="16.5" thickBot="1" x14ac:dyDescent="0.3">
      <c r="A7" s="4">
        <v>6</v>
      </c>
      <c r="B7" s="50" t="s">
        <v>16</v>
      </c>
      <c r="C7" s="32" t="s">
        <v>4</v>
      </c>
      <c r="D7" s="34">
        <v>3</v>
      </c>
      <c r="E7" s="27">
        <v>50</v>
      </c>
      <c r="F7" s="36">
        <v>50</v>
      </c>
      <c r="G7" s="9">
        <v>50</v>
      </c>
      <c r="H7" s="36" t="s">
        <v>10</v>
      </c>
      <c r="I7" s="27">
        <v>0</v>
      </c>
      <c r="J7" s="27">
        <v>0</v>
      </c>
      <c r="K7">
        <f>SUM(Table148111724[[#This Row],[Leinster Open 19-20]:[Irish Close 18-19]])</f>
        <v>150</v>
      </c>
      <c r="L7">
        <f>IFERROR(SUM(LARGE(Table148111724[[#This Row],[Leinster Open 19-20]:[Irish Close 18-19]],{1,2,3})),0)</f>
        <v>150</v>
      </c>
      <c r="M7">
        <f>IFERROR(SUM(LARGE(Table148111724[[#This Row],[Leinster Open 19-20]:[Irish Close 18-19]],{1,2})/2*3),0)</f>
        <v>150</v>
      </c>
      <c r="N7">
        <f t="shared" si="0"/>
        <v>150</v>
      </c>
    </row>
    <row r="8" spans="1:14" ht="16.5" thickBot="1" x14ac:dyDescent="0.3">
      <c r="A8" s="4">
        <v>7</v>
      </c>
      <c r="B8" s="24" t="s">
        <v>18</v>
      </c>
      <c r="C8" t="s">
        <v>12</v>
      </c>
      <c r="D8" s="2">
        <v>2</v>
      </c>
      <c r="E8" s="8">
        <v>0</v>
      </c>
      <c r="F8" s="11">
        <v>0</v>
      </c>
      <c r="G8" s="9">
        <v>0</v>
      </c>
      <c r="H8" s="11">
        <v>0</v>
      </c>
      <c r="I8" s="8">
        <v>0</v>
      </c>
      <c r="J8" s="8">
        <v>100</v>
      </c>
      <c r="K8">
        <f>SUM(Table148111724[[#This Row],[Leinster Open 19-20]:[Irish Close 18-19]])</f>
        <v>100</v>
      </c>
      <c r="L8">
        <f>IFERROR(SUM(LARGE(Table148111724[[#This Row],[Leinster Open 19-20]:[Irish Close 18-19]],{1,2,3})),0)</f>
        <v>100</v>
      </c>
      <c r="M8">
        <f>IFERROR(SUM(LARGE(Table148111724[[#This Row],[Leinster Open 19-20]:[Irish Close 18-19]],{1,2})/2*3),0)</f>
        <v>150</v>
      </c>
      <c r="N8">
        <f t="shared" si="0"/>
        <v>150</v>
      </c>
    </row>
    <row r="9" spans="1:14" ht="16.5" thickBot="1" x14ac:dyDescent="0.3">
      <c r="A9" s="4">
        <v>8</v>
      </c>
      <c r="B9" s="44" t="s">
        <v>72</v>
      </c>
      <c r="C9" s="14" t="s">
        <v>4</v>
      </c>
      <c r="D9" s="49">
        <v>3</v>
      </c>
      <c r="E9" s="8">
        <v>35</v>
      </c>
      <c r="F9" s="11">
        <v>40</v>
      </c>
      <c r="G9" s="9">
        <v>40</v>
      </c>
      <c r="H9" s="11">
        <v>0</v>
      </c>
      <c r="I9" s="8">
        <v>0</v>
      </c>
      <c r="J9" s="8">
        <v>0</v>
      </c>
      <c r="K9">
        <f>SUM(Table148111724[[#This Row],[Leinster Open 19-20]:[Irish Close 18-19]])</f>
        <v>115</v>
      </c>
      <c r="L9">
        <f>IFERROR(SUM(LARGE(Table148111724[[#This Row],[Leinster Open 19-20]:[Irish Close 18-19]],{1,2,3})),0)</f>
        <v>115</v>
      </c>
      <c r="M9">
        <f>IFERROR(SUM(LARGE(Table148111724[[#This Row],[Leinster Open 19-20]:[Irish Close 18-19]],{1,2})/2*3),0)</f>
        <v>120</v>
      </c>
      <c r="N9">
        <f t="shared" si="0"/>
        <v>115</v>
      </c>
    </row>
    <row r="10" spans="1:14" ht="16.5" thickBot="1" x14ac:dyDescent="0.3">
      <c r="A10" s="4">
        <v>9</v>
      </c>
      <c r="B10" s="43" t="s">
        <v>73</v>
      </c>
      <c r="C10" t="s">
        <v>4</v>
      </c>
      <c r="D10" s="2">
        <v>3</v>
      </c>
      <c r="E10" s="8">
        <v>30</v>
      </c>
      <c r="F10" s="11">
        <v>25</v>
      </c>
      <c r="G10" s="9">
        <v>30</v>
      </c>
      <c r="H10" s="11">
        <v>0</v>
      </c>
      <c r="I10" s="8">
        <v>0</v>
      </c>
      <c r="J10" s="8">
        <v>50</v>
      </c>
      <c r="K10">
        <f>SUM(Table148111724[[#This Row],[Leinster Open 19-20]:[Irish Close 18-19]])</f>
        <v>135</v>
      </c>
      <c r="L10">
        <f>IFERROR(SUM(LARGE(Table148111724[[#This Row],[Leinster Open 19-20]:[Irish Close 18-19]],{1,2,3})),0)</f>
        <v>110</v>
      </c>
      <c r="M10">
        <f>IFERROR(SUM(LARGE(Table148111724[[#This Row],[Leinster Open 19-20]:[Irish Close 18-19]],{1,2})/2*3),0)</f>
        <v>120</v>
      </c>
      <c r="N10">
        <f t="shared" si="0"/>
        <v>110</v>
      </c>
    </row>
    <row r="11" spans="1:14" ht="16.5" thickBot="1" x14ac:dyDescent="0.3">
      <c r="A11" s="4">
        <v>10</v>
      </c>
      <c r="B11" s="43" t="s">
        <v>79</v>
      </c>
      <c r="C11" t="s">
        <v>4</v>
      </c>
      <c r="D11" s="2">
        <v>3</v>
      </c>
      <c r="E11" s="8">
        <v>0</v>
      </c>
      <c r="F11" s="11">
        <v>0</v>
      </c>
      <c r="G11" s="9">
        <v>0</v>
      </c>
      <c r="H11" s="11">
        <v>70</v>
      </c>
      <c r="I11" s="8">
        <v>0</v>
      </c>
      <c r="J11" s="8">
        <v>35</v>
      </c>
      <c r="K11">
        <f>SUM(Table148111724[[#This Row],[Leinster Open 19-20]:[Irish Close 18-19]])</f>
        <v>105</v>
      </c>
      <c r="L11">
        <f>IFERROR(SUM(LARGE(Table148111724[[#This Row],[Leinster Open 19-20]:[Irish Close 18-19]],{1,2,3})),0)</f>
        <v>105</v>
      </c>
      <c r="M11">
        <f>IFERROR(SUM(LARGE(Table148111724[[#This Row],[Leinster Open 19-20]:[Irish Close 18-19]],{1,2})/2*3),0)</f>
        <v>157.5</v>
      </c>
      <c r="N11">
        <f t="shared" si="0"/>
        <v>105</v>
      </c>
    </row>
    <row r="12" spans="1:14" ht="16.5" thickBot="1" x14ac:dyDescent="0.3">
      <c r="A12" s="4">
        <v>11</v>
      </c>
      <c r="B12" s="43" t="s">
        <v>76</v>
      </c>
      <c r="C12" t="s">
        <v>4</v>
      </c>
      <c r="D12" s="2">
        <v>3</v>
      </c>
      <c r="E12" s="8">
        <v>10</v>
      </c>
      <c r="F12" s="10">
        <v>10</v>
      </c>
      <c r="G12" s="9">
        <v>25</v>
      </c>
      <c r="H12" s="11">
        <v>35</v>
      </c>
      <c r="I12" s="8">
        <v>0</v>
      </c>
      <c r="J12" s="8">
        <v>0</v>
      </c>
      <c r="K12">
        <f>SUM(Table148111724[[#This Row],[Leinster Open 19-20]:[Irish Close 18-19]])</f>
        <v>80</v>
      </c>
      <c r="L12">
        <f>IFERROR(SUM(LARGE(Table148111724[[#This Row],[Leinster Open 19-20]:[Irish Close 18-19]],{1,2,3})),0)</f>
        <v>70</v>
      </c>
      <c r="M12">
        <f>IFERROR(SUM(LARGE(Table148111724[[#This Row],[Leinster Open 19-20]:[Irish Close 18-19]],{1,2})/2*3),0)</f>
        <v>90</v>
      </c>
      <c r="N12">
        <f t="shared" si="0"/>
        <v>70</v>
      </c>
    </row>
    <row r="13" spans="1:14" ht="16.5" thickBot="1" x14ac:dyDescent="0.3">
      <c r="A13" s="4">
        <v>12</v>
      </c>
      <c r="B13" s="43" t="s">
        <v>202</v>
      </c>
      <c r="C13" s="46" t="s">
        <v>4</v>
      </c>
      <c r="D13" s="47">
        <v>3</v>
      </c>
      <c r="E13" s="8">
        <v>15</v>
      </c>
      <c r="F13" s="11">
        <v>20</v>
      </c>
      <c r="G13" s="9">
        <v>35</v>
      </c>
      <c r="H13" s="11">
        <v>0</v>
      </c>
      <c r="I13" s="8">
        <v>0</v>
      </c>
      <c r="J13" s="8">
        <v>0</v>
      </c>
      <c r="K13">
        <f>SUM(Table148111724[[#This Row],[Leinster Open 19-20]:[Irish Close 18-19]])</f>
        <v>70</v>
      </c>
      <c r="L13">
        <f>IFERROR(SUM(LARGE(Table148111724[[#This Row],[Leinster Open 19-20]:[Irish Close 18-19]],{1,2,3})),0)</f>
        <v>70</v>
      </c>
      <c r="M13">
        <f>IFERROR(SUM(LARGE(Table148111724[[#This Row],[Leinster Open 19-20]:[Irish Close 18-19]],{1,2})/2*3),0)</f>
        <v>82.5</v>
      </c>
      <c r="N13">
        <f t="shared" si="0"/>
        <v>70</v>
      </c>
    </row>
    <row r="14" spans="1:14" ht="16.5" thickBot="1" x14ac:dyDescent="0.3">
      <c r="A14" s="4">
        <v>13</v>
      </c>
      <c r="B14" s="39" t="s">
        <v>153</v>
      </c>
      <c r="C14" t="s">
        <v>4</v>
      </c>
      <c r="D14" s="2">
        <v>3</v>
      </c>
      <c r="E14" s="8">
        <v>20</v>
      </c>
      <c r="F14" s="11">
        <v>35</v>
      </c>
      <c r="G14" s="9">
        <v>0</v>
      </c>
      <c r="H14" s="11">
        <v>0</v>
      </c>
      <c r="I14" s="8">
        <v>0</v>
      </c>
      <c r="J14" s="8">
        <v>0</v>
      </c>
      <c r="K14">
        <f>SUM(Table148111724[[#This Row],[Leinster Open 19-20]:[Irish Close 18-19]])</f>
        <v>55</v>
      </c>
      <c r="L14">
        <f>IFERROR(SUM(LARGE(Table148111724[[#This Row],[Leinster Open 19-20]:[Irish Close 18-19]],{1,2,3})),0)</f>
        <v>55</v>
      </c>
      <c r="M14">
        <f>IFERROR(SUM(LARGE(Table148111724[[#This Row],[Leinster Open 19-20]:[Irish Close 18-19]],{1,2})/2*3),0)</f>
        <v>82.5</v>
      </c>
      <c r="N14">
        <f t="shared" si="0"/>
        <v>55</v>
      </c>
    </row>
    <row r="15" spans="1:14" ht="16.5" thickBot="1" x14ac:dyDescent="0.3">
      <c r="A15" s="4">
        <v>14</v>
      </c>
      <c r="B15" s="43" t="s">
        <v>77</v>
      </c>
      <c r="C15" t="s">
        <v>4</v>
      </c>
      <c r="D15" s="2">
        <v>3</v>
      </c>
      <c r="E15" s="8">
        <v>0</v>
      </c>
      <c r="F15" s="10">
        <v>0</v>
      </c>
      <c r="G15" s="9">
        <v>0</v>
      </c>
      <c r="H15" s="11">
        <v>50</v>
      </c>
      <c r="I15" s="8">
        <v>0</v>
      </c>
      <c r="J15" s="8">
        <v>0</v>
      </c>
      <c r="K15">
        <f>SUM(Table148111724[[#This Row],[Leinster Open 19-20]:[Irish Close 18-19]])</f>
        <v>50</v>
      </c>
      <c r="L15">
        <f>IFERROR(SUM(LARGE(Table148111724[[#This Row],[Leinster Open 19-20]:[Irish Close 18-19]],{1,2,3})),0)</f>
        <v>50</v>
      </c>
      <c r="M15">
        <f>IFERROR(SUM(LARGE(Table148111724[[#This Row],[Leinster Open 19-20]:[Irish Close 18-19]],{1,2})/2*3),0)</f>
        <v>75</v>
      </c>
      <c r="N15">
        <f t="shared" si="0"/>
        <v>50</v>
      </c>
    </row>
    <row r="16" spans="1:14" ht="16.5" thickBot="1" x14ac:dyDescent="0.3">
      <c r="A16" s="4">
        <v>15</v>
      </c>
      <c r="B16" s="45" t="s">
        <v>204</v>
      </c>
      <c r="C16" s="14" t="s">
        <v>4</v>
      </c>
      <c r="D16" s="49">
        <v>3</v>
      </c>
      <c r="E16" s="8">
        <v>0</v>
      </c>
      <c r="F16" s="20">
        <v>0</v>
      </c>
      <c r="G16" s="75">
        <v>15</v>
      </c>
      <c r="H16" s="10">
        <v>30</v>
      </c>
      <c r="I16" s="8">
        <v>0</v>
      </c>
      <c r="J16" s="8">
        <v>0</v>
      </c>
      <c r="K16">
        <f>SUM(Table148111724[[#This Row],[Leinster Open 19-20]:[Irish Close 18-19]])</f>
        <v>45</v>
      </c>
      <c r="L16">
        <f>IFERROR(SUM(LARGE(Table148111724[[#This Row],[Leinster Open 19-20]:[Irish Close 18-19]],{1,2,3})),0)</f>
        <v>45</v>
      </c>
      <c r="M16">
        <f>IFERROR(SUM(LARGE(Table148111724[[#This Row],[Leinster Open 19-20]:[Irish Close 18-19]],{1,2})/2*3),0)</f>
        <v>67.5</v>
      </c>
      <c r="N16">
        <f t="shared" si="0"/>
        <v>45</v>
      </c>
    </row>
    <row r="17" spans="1:14" ht="16.5" thickBot="1" x14ac:dyDescent="0.3">
      <c r="A17" s="4">
        <v>16</v>
      </c>
      <c r="B17" s="45" t="s">
        <v>203</v>
      </c>
      <c r="C17" s="14" t="s">
        <v>4</v>
      </c>
      <c r="D17" s="49">
        <v>3</v>
      </c>
      <c r="E17" s="8">
        <v>10</v>
      </c>
      <c r="F17" s="8">
        <v>10</v>
      </c>
      <c r="G17" s="8">
        <v>20</v>
      </c>
      <c r="H17" s="8">
        <v>0</v>
      </c>
      <c r="I17" s="8">
        <v>0</v>
      </c>
      <c r="J17" s="8">
        <v>0</v>
      </c>
      <c r="K17">
        <f>SUM(Table148111724[[#This Row],[Leinster Open 19-20]:[Irish Close 18-19]])</f>
        <v>40</v>
      </c>
      <c r="L17">
        <f>IFERROR(SUM(LARGE(Table148111724[[#This Row],[Leinster Open 19-20]:[Irish Close 18-19]],{1,2,3})),0)</f>
        <v>40</v>
      </c>
      <c r="M17">
        <f>IFERROR(SUM(LARGE(Table148111724[[#This Row],[Leinster Open 19-20]:[Irish Close 18-19]],{1,2})/2*3),0)</f>
        <v>45</v>
      </c>
      <c r="N17">
        <f t="shared" si="0"/>
        <v>40</v>
      </c>
    </row>
    <row r="18" spans="1:14" ht="16.5" thickBot="1" x14ac:dyDescent="0.3">
      <c r="A18" s="4">
        <v>17</v>
      </c>
      <c r="B18" s="51" t="s">
        <v>143</v>
      </c>
      <c r="C18" s="33" t="s">
        <v>4</v>
      </c>
      <c r="D18" s="35">
        <v>3</v>
      </c>
      <c r="E18" s="8">
        <v>0</v>
      </c>
      <c r="F18" s="37">
        <v>0</v>
      </c>
      <c r="G18" s="37">
        <v>0</v>
      </c>
      <c r="H18" s="37">
        <v>0</v>
      </c>
      <c r="I18" s="8">
        <v>0</v>
      </c>
      <c r="J18" s="8">
        <v>40</v>
      </c>
      <c r="K18">
        <f>SUM(Table148111724[[#This Row],[Leinster Open 19-20]:[Irish Close 18-19]])</f>
        <v>40</v>
      </c>
      <c r="L18">
        <f>IFERROR(SUM(LARGE(Table148111724[[#This Row],[Leinster Open 19-20]:[Irish Close 18-19]],{1,2,3})),0)</f>
        <v>40</v>
      </c>
      <c r="M18">
        <f>IFERROR(SUM(LARGE(Table148111724[[#This Row],[Leinster Open 19-20]:[Irish Close 18-19]],{1,2})/2*3),0)</f>
        <v>60</v>
      </c>
      <c r="N18">
        <f t="shared" si="0"/>
        <v>40</v>
      </c>
    </row>
    <row r="19" spans="1:14" ht="16.5" thickBot="1" x14ac:dyDescent="0.3">
      <c r="A19" s="4">
        <v>18</v>
      </c>
      <c r="B19" s="51" t="s">
        <v>78</v>
      </c>
      <c r="C19" s="33" t="s">
        <v>4</v>
      </c>
      <c r="D19" s="35">
        <v>3</v>
      </c>
      <c r="E19" s="8">
        <v>0</v>
      </c>
      <c r="F19" s="73">
        <v>0</v>
      </c>
      <c r="G19" s="74">
        <v>0</v>
      </c>
      <c r="H19" s="74">
        <v>40</v>
      </c>
      <c r="I19" s="8">
        <v>0</v>
      </c>
      <c r="J19" s="8">
        <v>0</v>
      </c>
      <c r="K19">
        <f>SUM(Table148111724[[#This Row],[Leinster Open 19-20]:[Irish Close 18-19]])</f>
        <v>40</v>
      </c>
      <c r="L19">
        <f>IFERROR(SUM(LARGE(Table148111724[[#This Row],[Leinster Open 19-20]:[Irish Close 18-19]],{1,2,3})),0)</f>
        <v>40</v>
      </c>
      <c r="M19">
        <f>IFERROR(SUM(LARGE(Table148111724[[#This Row],[Leinster Open 19-20]:[Irish Close 18-19]],{1,2})/2*3),0)</f>
        <v>60</v>
      </c>
      <c r="N19">
        <f t="shared" si="0"/>
        <v>40</v>
      </c>
    </row>
    <row r="20" spans="1:14" ht="16.5" thickBot="1" x14ac:dyDescent="0.3">
      <c r="A20" s="4">
        <v>19</v>
      </c>
      <c r="B20" s="78" t="s">
        <v>80</v>
      </c>
      <c r="C20" s="33" t="s">
        <v>4</v>
      </c>
      <c r="D20" s="35">
        <v>3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30</v>
      </c>
      <c r="K20">
        <f>SUM(Table148111724[[#This Row],[Leinster Open 19-20]:[Irish Close 18-19]])</f>
        <v>30</v>
      </c>
      <c r="L20">
        <f>IFERROR(SUM(LARGE(Table148111724[[#This Row],[Leinster Open 19-20]:[Irish Close 18-19]],{1,2,3})),0)</f>
        <v>30</v>
      </c>
      <c r="M20">
        <f>IFERROR(SUM(LARGE(Table148111724[[#This Row],[Leinster Open 19-20]:[Irish Close 18-19]],{1,2})/2*3),0)</f>
        <v>45</v>
      </c>
      <c r="N20">
        <f t="shared" si="0"/>
        <v>30</v>
      </c>
    </row>
    <row r="21" spans="1:14" ht="16.5" thickBot="1" x14ac:dyDescent="0.3">
      <c r="A21" s="4">
        <v>20</v>
      </c>
      <c r="B21" s="45" t="s">
        <v>75</v>
      </c>
      <c r="C21" s="14" t="s">
        <v>4</v>
      </c>
      <c r="D21" s="49">
        <v>3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25</v>
      </c>
      <c r="K21">
        <f>SUM(Table148111724[[#This Row],[Leinster Open 19-20]:[Irish Close 18-19]])</f>
        <v>25</v>
      </c>
      <c r="L21">
        <f>IFERROR(SUM(LARGE(Table148111724[[#This Row],[Leinster Open 19-20]:[Irish Close 18-19]],{1,2,3})),0)</f>
        <v>25</v>
      </c>
      <c r="M21">
        <f>IFERROR(SUM(LARGE(Table148111724[[#This Row],[Leinster Open 19-20]:[Irish Close 18-19]],{1,2})/2*3),0)</f>
        <v>37.5</v>
      </c>
      <c r="N21">
        <f t="shared" si="0"/>
        <v>25</v>
      </c>
    </row>
    <row r="22" spans="1:14" ht="16.5" thickBot="1" x14ac:dyDescent="0.3">
      <c r="A22" s="4">
        <v>21</v>
      </c>
      <c r="B22" s="40" t="s">
        <v>186</v>
      </c>
      <c r="C22" t="s">
        <v>4</v>
      </c>
      <c r="D22" s="2">
        <v>3</v>
      </c>
      <c r="E22" s="57">
        <v>0</v>
      </c>
      <c r="F22" s="57">
        <v>15</v>
      </c>
      <c r="G22" s="57">
        <v>0</v>
      </c>
      <c r="H22" s="57">
        <v>0</v>
      </c>
      <c r="I22" s="57">
        <v>0</v>
      </c>
      <c r="J22" s="57">
        <v>0</v>
      </c>
      <c r="K22">
        <f>SUM(Table148111724[[#This Row],[Leinster Open 19-20]:[Irish Close 18-19]])</f>
        <v>15</v>
      </c>
      <c r="L22">
        <f>IFERROR(SUM(LARGE(Table148111724[[#This Row],[Leinster Open 19-20]:[Irish Close 18-19]],{1,2,3})),0)</f>
        <v>15</v>
      </c>
      <c r="M22">
        <f>IFERROR(SUM(LARGE(Table148111724[[#This Row],[Leinster Open 19-20]:[Irish Close 18-19]],{1,2})/2*3),0)</f>
        <v>22.5</v>
      </c>
      <c r="N22">
        <f t="shared" si="0"/>
        <v>15</v>
      </c>
    </row>
    <row r="23" spans="1:14" ht="16.5" thickBot="1" x14ac:dyDescent="0.3">
      <c r="A23" s="4">
        <v>22</v>
      </c>
      <c r="B23" s="39" t="s">
        <v>138</v>
      </c>
      <c r="C23" s="14" t="s">
        <v>4</v>
      </c>
      <c r="D23" s="49">
        <v>3</v>
      </c>
      <c r="E23" s="8">
        <v>5</v>
      </c>
      <c r="F23" s="11">
        <v>0</v>
      </c>
      <c r="G23" s="9">
        <v>0</v>
      </c>
      <c r="H23" s="11">
        <v>0</v>
      </c>
      <c r="I23" s="8">
        <v>0</v>
      </c>
      <c r="J23" s="8">
        <v>0</v>
      </c>
      <c r="K23">
        <f>SUM(Table148111724[[#This Row],[Leinster Open 19-20]:[Irish Close 18-19]])</f>
        <v>5</v>
      </c>
      <c r="L23">
        <f>IFERROR(SUM(LARGE(Table148111724[[#This Row],[Leinster Open 19-20]:[Irish Close 18-19]],{1,2,3})),0)</f>
        <v>5</v>
      </c>
      <c r="M23">
        <f>IFERROR(SUM(LARGE(Table148111724[[#This Row],[Leinster Open 19-20]:[Irish Close 18-19]],{1,2})/2*3),0)</f>
        <v>7.5</v>
      </c>
      <c r="N23">
        <f t="shared" si="0"/>
        <v>5</v>
      </c>
    </row>
    <row r="24" spans="1:14" ht="15.75" x14ac:dyDescent="0.25">
      <c r="E24" s="57"/>
      <c r="F24" s="57"/>
      <c r="G24" s="57"/>
      <c r="H24" s="57"/>
      <c r="I24" s="57"/>
      <c r="J24" s="57"/>
      <c r="N24">
        <f t="shared" si="0"/>
        <v>0</v>
      </c>
    </row>
    <row r="25" spans="1:14" ht="15.75" thickBot="1" x14ac:dyDescent="0.3"/>
    <row r="26" spans="1:14" ht="15.75" thickBot="1" x14ac:dyDescent="0.3">
      <c r="B26" s="40" t="s">
        <v>150</v>
      </c>
      <c r="C26" t="s">
        <v>151</v>
      </c>
      <c r="E26" s="70"/>
      <c r="F26" s="70"/>
      <c r="G26" s="70"/>
      <c r="H26" s="70"/>
      <c r="I26" s="70"/>
      <c r="J26" s="70"/>
      <c r="L26">
        <f>IFERROR(SUM(LARGE(Table148111724[[#This Row],[Leinster Open 19-20]:[Irish Close 18-19]],{1,2,3})),0)</f>
        <v>0</v>
      </c>
      <c r="M26">
        <f>IFERROR(SUM(LARGE(Table148111724[[#This Row],[Leinster Open 19-20]:[Irish Close 18-19]],{1,2})/2*3),0)</f>
        <v>0</v>
      </c>
    </row>
  </sheetData>
  <autoFilter ref="A1:A21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="80" zoomScaleNormal="80" workbookViewId="0">
      <selection activeCell="E14" sqref="E14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25" bestFit="1" customWidth="1"/>
    <col min="6" max="6" width="26" bestFit="1" customWidth="1"/>
    <col min="7" max="7" width="25" bestFit="1" customWidth="1"/>
    <col min="8" max="8" width="23.140625" bestFit="1" customWidth="1"/>
    <col min="9" max="9" width="1.28515625" customWidth="1"/>
    <col min="10" max="10" width="21.570312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22.5" customHeight="1" thickBot="1" x14ac:dyDescent="0.3">
      <c r="A1" s="21" t="s">
        <v>24</v>
      </c>
      <c r="B1" s="1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26" t="s">
        <v>63</v>
      </c>
      <c r="C2" t="s">
        <v>4</v>
      </c>
      <c r="D2" s="2">
        <v>3</v>
      </c>
      <c r="E2" s="8">
        <v>100</v>
      </c>
      <c r="F2" s="8">
        <v>100</v>
      </c>
      <c r="G2" s="9">
        <v>140</v>
      </c>
      <c r="H2" s="8">
        <v>0</v>
      </c>
      <c r="I2" s="8">
        <v>0</v>
      </c>
      <c r="J2" s="8">
        <v>35</v>
      </c>
      <c r="K2">
        <f>SUM(Table148111726[[#This Row],[Leinster Open 19-20]:[Irish Close 18-19]])</f>
        <v>375</v>
      </c>
      <c r="L2">
        <f>IFERROR(SUM(LARGE(Table148111726[[#This Row],[Leinster Open 19-20]:[Irish Close 18-19]],{1,2,3})),0)</f>
        <v>340</v>
      </c>
      <c r="M2">
        <f>IFERROR(SUM(LARGE(Table148111726[[#This Row],[Leinster Open 19-20]:[Irish Close 18-19]],{1,2})/2*3),0)</f>
        <v>360</v>
      </c>
      <c r="N2">
        <f t="shared" ref="N2:N7" si="0">IF(D2=3,L2,M2)</f>
        <v>340</v>
      </c>
    </row>
    <row r="3" spans="1:14" ht="16.5" thickBot="1" x14ac:dyDescent="0.3">
      <c r="A3" s="4">
        <v>2</v>
      </c>
      <c r="B3" s="18" t="s">
        <v>61</v>
      </c>
      <c r="C3" t="s">
        <v>4</v>
      </c>
      <c r="D3" s="2">
        <v>3</v>
      </c>
      <c r="E3" s="8">
        <v>50</v>
      </c>
      <c r="F3" s="8">
        <v>70</v>
      </c>
      <c r="G3" s="9">
        <v>0</v>
      </c>
      <c r="H3" s="8">
        <v>70</v>
      </c>
      <c r="I3" s="8">
        <v>0</v>
      </c>
      <c r="J3" s="8">
        <v>50</v>
      </c>
      <c r="K3">
        <f>SUM(Table148111726[[#This Row],[Leinster Open 19-20]:[Irish Close 18-19]])</f>
        <v>240</v>
      </c>
      <c r="L3">
        <f>IFERROR(SUM(LARGE(Table148111726[[#This Row],[Leinster Open 19-20]:[Irish Close 18-19]],{1,2,3})),0)</f>
        <v>190</v>
      </c>
      <c r="M3">
        <f>IFERROR(SUM(LARGE(Table148111726[[#This Row],[Leinster Open 19-20]:[Irish Close 18-19]],{1,2})/2*3),0)</f>
        <v>210</v>
      </c>
      <c r="N3">
        <f t="shared" si="0"/>
        <v>190</v>
      </c>
    </row>
    <row r="4" spans="1:14" ht="16.5" thickBot="1" x14ac:dyDescent="0.3">
      <c r="A4" s="4">
        <v>3</v>
      </c>
      <c r="B4" s="18" t="s">
        <v>158</v>
      </c>
      <c r="C4" t="s">
        <v>4</v>
      </c>
      <c r="D4" s="2">
        <v>3</v>
      </c>
      <c r="E4" s="8">
        <v>0</v>
      </c>
      <c r="F4" s="8">
        <v>50</v>
      </c>
      <c r="G4" s="9">
        <v>100</v>
      </c>
      <c r="H4" s="8">
        <v>0</v>
      </c>
      <c r="I4" s="8">
        <v>0</v>
      </c>
      <c r="J4" s="8">
        <v>0</v>
      </c>
      <c r="K4">
        <f>SUM(Table148111726[[#This Row],[Leinster Open 19-20]:[Irish Close 18-19]])</f>
        <v>150</v>
      </c>
      <c r="L4">
        <f>IFERROR(SUM(LARGE(Table148111726[[#This Row],[Leinster Open 19-20]:[Irish Close 18-19]],{1,2,3})),0)</f>
        <v>150</v>
      </c>
      <c r="M4">
        <f>IFERROR(SUM(LARGE(Table148111726[[#This Row],[Leinster Open 19-20]:[Irish Close 18-19]],{1,2})/2*3),0)</f>
        <v>225</v>
      </c>
      <c r="N4">
        <f t="shared" si="0"/>
        <v>150</v>
      </c>
    </row>
    <row r="5" spans="1:14" ht="16.5" thickBot="1" x14ac:dyDescent="0.3">
      <c r="A5" s="4">
        <v>4</v>
      </c>
      <c r="B5" s="17" t="s">
        <v>157</v>
      </c>
      <c r="C5" t="s">
        <v>4</v>
      </c>
      <c r="D5" s="2">
        <v>3</v>
      </c>
      <c r="E5" s="8">
        <v>0</v>
      </c>
      <c r="F5" s="8">
        <v>140</v>
      </c>
      <c r="G5" s="9">
        <v>0</v>
      </c>
      <c r="H5" s="8">
        <v>0</v>
      </c>
      <c r="I5" s="8">
        <v>0</v>
      </c>
      <c r="J5" s="8">
        <v>0</v>
      </c>
      <c r="K5">
        <f>SUM(Table148111726[[#This Row],[Leinster Open 19-20]:[Irish Close 18-19]])</f>
        <v>140</v>
      </c>
      <c r="L5">
        <f>IFERROR(SUM(LARGE(Table148111726[[#This Row],[Leinster Open 19-20]:[Irish Close 18-19]],{1,2,3})),0)</f>
        <v>140</v>
      </c>
      <c r="M5">
        <f>IFERROR(SUM(LARGE(Table148111726[[#This Row],[Leinster Open 19-20]:[Irish Close 18-19]],{1,2})/2*3),0)</f>
        <v>210</v>
      </c>
      <c r="N5">
        <f t="shared" si="0"/>
        <v>140</v>
      </c>
    </row>
    <row r="6" spans="1:14" ht="16.5" thickBot="1" x14ac:dyDescent="0.3">
      <c r="A6" s="4">
        <v>5</v>
      </c>
      <c r="B6" s="16" t="s">
        <v>134</v>
      </c>
      <c r="C6" t="s">
        <v>4</v>
      </c>
      <c r="D6" s="2">
        <v>3</v>
      </c>
      <c r="E6" s="8">
        <v>140</v>
      </c>
      <c r="F6" s="8">
        <v>0</v>
      </c>
      <c r="G6" s="9">
        <v>0</v>
      </c>
      <c r="H6" s="8">
        <v>0</v>
      </c>
      <c r="I6" s="8">
        <v>0</v>
      </c>
      <c r="J6" s="8">
        <v>0</v>
      </c>
      <c r="K6">
        <f>SUM(Table148111726[[#This Row],[Leinster Open 19-20]:[Irish Close 18-19]])</f>
        <v>140</v>
      </c>
      <c r="L6">
        <f>IFERROR(SUM(LARGE(Table148111726[[#This Row],[Leinster Open 19-20]:[Irish Close 18-19]],{1,2,3})),0)</f>
        <v>140</v>
      </c>
      <c r="M6">
        <f>IFERROR(SUM(LARGE(Table148111726[[#This Row],[Leinster Open 19-20]:[Irish Close 18-19]],{1,2})/2*3),0)</f>
        <v>210</v>
      </c>
      <c r="N6">
        <f t="shared" si="0"/>
        <v>140</v>
      </c>
    </row>
    <row r="7" spans="1:14" ht="16.5" thickBot="1" x14ac:dyDescent="0.3">
      <c r="A7" s="4">
        <v>6</v>
      </c>
      <c r="B7" s="16" t="s">
        <v>64</v>
      </c>
      <c r="C7" t="s">
        <v>4</v>
      </c>
      <c r="D7" s="2">
        <v>3</v>
      </c>
      <c r="E7" s="8">
        <v>70</v>
      </c>
      <c r="F7" s="8">
        <v>0</v>
      </c>
      <c r="G7" s="9">
        <v>0</v>
      </c>
      <c r="H7" s="8">
        <v>0</v>
      </c>
      <c r="I7" s="8">
        <v>0</v>
      </c>
      <c r="J7" s="8">
        <v>30</v>
      </c>
      <c r="K7">
        <f>SUM(Table148111726[[#This Row],[Leinster Open 19-20]:[Irish Close 18-19]])</f>
        <v>100</v>
      </c>
      <c r="L7">
        <f>IFERROR(SUM(LARGE(Table148111726[[#This Row],[Leinster Open 19-20]:[Irish Close 18-19]],{1,2,3})),0)</f>
        <v>100</v>
      </c>
      <c r="M7">
        <f>IFERROR(SUM(LARGE(Table148111726[[#This Row],[Leinster Open 19-20]:[Irish Close 18-19]],{1,2})/2*3),0)</f>
        <v>150</v>
      </c>
      <c r="N7">
        <f t="shared" si="0"/>
        <v>100</v>
      </c>
    </row>
    <row r="8" spans="1:14" ht="15.75" thickBot="1" x14ac:dyDescent="0.3"/>
    <row r="9" spans="1:14" ht="16.5" thickBot="1" x14ac:dyDescent="0.3">
      <c r="B9" s="54" t="s">
        <v>150</v>
      </c>
      <c r="C9" s="53" t="s">
        <v>151</v>
      </c>
      <c r="D9" s="55"/>
      <c r="E9" s="53"/>
      <c r="F9" s="53"/>
      <c r="G9" s="8"/>
      <c r="H9" s="8"/>
      <c r="I9" s="8"/>
      <c r="J9" s="8"/>
    </row>
  </sheetData>
  <phoneticPr fontId="4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Mens 35s</vt:lpstr>
      <vt:lpstr>Mens 40s</vt:lpstr>
      <vt:lpstr>Ladies 35-40s</vt:lpstr>
      <vt:lpstr>Mens 45s</vt:lpstr>
      <vt:lpstr>Ladies 45s</vt:lpstr>
      <vt:lpstr>Mens 50s</vt:lpstr>
      <vt:lpstr>Ladies 50s</vt:lpstr>
      <vt:lpstr>Mens 55s</vt:lpstr>
      <vt:lpstr>Ladies 55s</vt:lpstr>
      <vt:lpstr>Mens 60s</vt:lpstr>
      <vt:lpstr>Ladies 60s</vt:lpstr>
      <vt:lpstr>Mens 65s</vt:lpstr>
      <vt:lpstr>Mens 70s</vt:lpstr>
      <vt:lpstr>points tables</vt:lpstr>
      <vt:lpstr>Mens 75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2019-10-15T11:02:14Z</dcterms:created>
  <dcterms:modified xsi:type="dcterms:W3CDTF">2020-02-10T16:03:36Z</dcterms:modified>
</cp:coreProperties>
</file>